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5000" windowHeight="6660"/>
    <workbookView xWindow="240" yWindow="135" windowWidth="15000" windowHeight="6465"/>
  </bookViews>
  <sheets>
    <sheet name="Appropriations" sheetId="1" r:id="rId1"/>
    <sheet name="Town Receipts" sheetId="2" r:id="rId2"/>
    <sheet name="Rev Hx" sheetId="5" r:id="rId3"/>
  </sheets>
  <calcPr calcId="145621"/>
</workbook>
</file>

<file path=xl/calcChain.xml><?xml version="1.0" encoding="utf-8"?>
<calcChain xmlns="http://schemas.openxmlformats.org/spreadsheetml/2006/main">
  <c r="C37" i="1" l="1"/>
  <c r="C67" i="1" l="1"/>
  <c r="C66" i="1"/>
  <c r="C65" i="1"/>
  <c r="C64" i="1"/>
  <c r="C60" i="1"/>
  <c r="C47" i="1"/>
  <c r="C46" i="1"/>
  <c r="C45" i="1"/>
  <c r="C44" i="1"/>
  <c r="C49" i="1"/>
  <c r="C48" i="1"/>
  <c r="C43" i="1"/>
  <c r="C42" i="1"/>
  <c r="P73" i="1"/>
  <c r="O73" i="1"/>
  <c r="N73" i="1"/>
  <c r="N75" i="1" s="1"/>
  <c r="M73" i="1"/>
  <c r="L73" i="1"/>
  <c r="K73" i="1"/>
  <c r="J73" i="1"/>
  <c r="I73" i="1"/>
  <c r="H73" i="1"/>
  <c r="F73" i="1"/>
  <c r="E73" i="1"/>
  <c r="C63" i="1"/>
  <c r="C62" i="1"/>
  <c r="C61" i="1"/>
  <c r="D73" i="1"/>
  <c r="C73" i="1" l="1"/>
  <c r="G73" i="1"/>
  <c r="D27" i="1" l="1"/>
  <c r="AB103" i="5" l="1"/>
  <c r="AD101" i="5"/>
  <c r="AA101" i="5"/>
  <c r="Y101" i="5"/>
  <c r="O101" i="5"/>
  <c r="O104" i="5" s="1"/>
  <c r="O105" i="5" s="1"/>
  <c r="N101" i="5"/>
  <c r="M101" i="5"/>
  <c r="L101" i="5"/>
  <c r="K101" i="5"/>
  <c r="J101" i="5"/>
  <c r="I101" i="5"/>
  <c r="H101" i="5"/>
  <c r="G101" i="5"/>
  <c r="E101" i="5"/>
  <c r="D101" i="5"/>
  <c r="C101" i="5"/>
  <c r="AE99" i="5"/>
  <c r="Z99" i="5"/>
  <c r="W98" i="5"/>
  <c r="AE98" i="5" s="1"/>
  <c r="AE97" i="5"/>
  <c r="W97" i="5"/>
  <c r="AB96" i="5"/>
  <c r="AE96" i="5" s="1"/>
  <c r="AE95" i="5"/>
  <c r="Z95" i="5"/>
  <c r="X94" i="5"/>
  <c r="AE94" i="5" s="1"/>
  <c r="AE93" i="5"/>
  <c r="X93" i="5"/>
  <c r="X92" i="5"/>
  <c r="AE92" i="5" s="1"/>
  <c r="AE91" i="5"/>
  <c r="X91" i="5"/>
  <c r="X90" i="5"/>
  <c r="AE90" i="5" s="1"/>
  <c r="AE89" i="5"/>
  <c r="X89" i="5"/>
  <c r="X88" i="5"/>
  <c r="AE88" i="5" s="1"/>
  <c r="AE87" i="5"/>
  <c r="X87" i="5"/>
  <c r="X86" i="5"/>
  <c r="AE86" i="5" s="1"/>
  <c r="AE85" i="5"/>
  <c r="X85" i="5"/>
  <c r="X84" i="5"/>
  <c r="AE84" i="5" s="1"/>
  <c r="AE83" i="5"/>
  <c r="X83" i="5"/>
  <c r="X82" i="5"/>
  <c r="AE82" i="5" s="1"/>
  <c r="AE81" i="5"/>
  <c r="W81" i="5"/>
  <c r="F81" i="5"/>
  <c r="AE80" i="5"/>
  <c r="W80" i="5"/>
  <c r="W79" i="5"/>
  <c r="AE79" i="5" s="1"/>
  <c r="AE78" i="5"/>
  <c r="AB78" i="5"/>
  <c r="AB77" i="5"/>
  <c r="AE77" i="5" s="1"/>
  <c r="AE76" i="5"/>
  <c r="AB76" i="5"/>
  <c r="U75" i="5"/>
  <c r="AE75" i="5" s="1"/>
  <c r="AE74" i="5"/>
  <c r="U74" i="5"/>
  <c r="U73" i="5"/>
  <c r="U101" i="5" s="1"/>
  <c r="AE72" i="5"/>
  <c r="AB72" i="5"/>
  <c r="AB71" i="5"/>
  <c r="AE71" i="5" s="1"/>
  <c r="AE70" i="5"/>
  <c r="X70" i="5"/>
  <c r="X69" i="5"/>
  <c r="AE69" i="5" s="1"/>
  <c r="AE68" i="5"/>
  <c r="X68" i="5"/>
  <c r="X67" i="5"/>
  <c r="AE67" i="5" s="1"/>
  <c r="AE66" i="5"/>
  <c r="Z66" i="5"/>
  <c r="X65" i="5"/>
  <c r="AE65" i="5" s="1"/>
  <c r="AE64" i="5"/>
  <c r="X64" i="5"/>
  <c r="W63" i="5"/>
  <c r="AE63" i="5" s="1"/>
  <c r="AE62" i="5"/>
  <c r="W62" i="5"/>
  <c r="X61" i="5"/>
  <c r="AE61" i="5" s="1"/>
  <c r="AE60" i="5"/>
  <c r="X60" i="5"/>
  <c r="X59" i="5"/>
  <c r="AE59" i="5" s="1"/>
  <c r="AE58" i="5"/>
  <c r="X58" i="5"/>
  <c r="X57" i="5"/>
  <c r="AE57" i="5" s="1"/>
  <c r="AE56" i="5"/>
  <c r="W56" i="5"/>
  <c r="W54" i="5"/>
  <c r="AE54" i="5" s="1"/>
  <c r="AE53" i="5"/>
  <c r="Z53" i="5"/>
  <c r="Z52" i="5"/>
  <c r="AE52" i="5" s="1"/>
  <c r="AE51" i="5"/>
  <c r="Z51" i="5"/>
  <c r="X50" i="5"/>
  <c r="AE50" i="5" s="1"/>
  <c r="AE49" i="5"/>
  <c r="W49" i="5"/>
  <c r="W48" i="5"/>
  <c r="AE48" i="5" s="1"/>
  <c r="AE47" i="5"/>
  <c r="W47" i="5"/>
  <c r="W46" i="5"/>
  <c r="AE46" i="5" s="1"/>
  <c r="AE45" i="5"/>
  <c r="X45" i="5"/>
  <c r="W44" i="5"/>
  <c r="AE44" i="5" s="1"/>
  <c r="AE43" i="5"/>
  <c r="W43" i="5"/>
  <c r="X42" i="5"/>
  <c r="AE42" i="5" s="1"/>
  <c r="AE41" i="5"/>
  <c r="X41" i="5"/>
  <c r="W40" i="5"/>
  <c r="AE40" i="5" s="1"/>
  <c r="AE39" i="5"/>
  <c r="W39" i="5"/>
  <c r="W38" i="5"/>
  <c r="AE38" i="5" s="1"/>
  <c r="AE37" i="5"/>
  <c r="W37" i="5"/>
  <c r="W36" i="5"/>
  <c r="AE36" i="5" s="1"/>
  <c r="AE35" i="5"/>
  <c r="W35" i="5"/>
  <c r="W34" i="5"/>
  <c r="AE34" i="5" s="1"/>
  <c r="F34" i="5"/>
  <c r="F101" i="5" s="1"/>
  <c r="AE33" i="5"/>
  <c r="AA33" i="5"/>
  <c r="Z32" i="5"/>
  <c r="AE32" i="5" s="1"/>
  <c r="AE31" i="5"/>
  <c r="AB31" i="5"/>
  <c r="W30" i="5"/>
  <c r="AE30" i="5" s="1"/>
  <c r="AE29" i="5"/>
  <c r="W29" i="5"/>
  <c r="AB28" i="5"/>
  <c r="AE28" i="5" s="1"/>
  <c r="AE27" i="5"/>
  <c r="W27" i="5"/>
  <c r="W26" i="5"/>
  <c r="AE26" i="5" s="1"/>
  <c r="AE25" i="5"/>
  <c r="X25" i="5"/>
  <c r="X24" i="5"/>
  <c r="X101" i="5" s="1"/>
  <c r="AE23" i="5"/>
  <c r="AB22" i="5"/>
  <c r="AB21" i="5"/>
  <c r="AE20" i="5"/>
  <c r="AB20" i="5"/>
  <c r="AB101" i="5" s="1"/>
  <c r="AB104" i="5" s="1"/>
  <c r="AA19" i="5"/>
  <c r="AE19" i="5" s="1"/>
  <c r="AE18" i="5"/>
  <c r="Z18" i="5"/>
  <c r="AC17" i="5"/>
  <c r="AC101" i="5" s="1"/>
  <c r="AE16" i="5"/>
  <c r="Z16" i="5"/>
  <c r="Z101" i="5" s="1"/>
  <c r="V14" i="5"/>
  <c r="V101" i="5" s="1"/>
  <c r="AE13" i="5"/>
  <c r="R13" i="5"/>
  <c r="R101" i="5" s="1"/>
  <c r="T12" i="5"/>
  <c r="AE12" i="5" s="1"/>
  <c r="AE11" i="5"/>
  <c r="T11" i="5"/>
  <c r="T101" i="5" s="1"/>
  <c r="W10" i="5"/>
  <c r="AE10" i="5" s="1"/>
  <c r="AE9" i="5"/>
  <c r="S9" i="5"/>
  <c r="S8" i="5"/>
  <c r="AE8" i="5" s="1"/>
  <c r="AE7" i="5"/>
  <c r="S7" i="5"/>
  <c r="S101" i="5" s="1"/>
  <c r="Q6" i="5"/>
  <c r="Q101" i="5" s="1"/>
  <c r="AE5" i="5"/>
  <c r="P5" i="5"/>
  <c r="P101" i="5" s="1"/>
  <c r="C5" i="5"/>
  <c r="P52" i="1"/>
  <c r="O52" i="1"/>
  <c r="N52" i="1"/>
  <c r="M52" i="1"/>
  <c r="L52" i="1"/>
  <c r="K52" i="1"/>
  <c r="J52" i="1"/>
  <c r="I52" i="1"/>
  <c r="H52" i="1"/>
  <c r="F52" i="1"/>
  <c r="E52" i="1"/>
  <c r="C42" i="2"/>
  <c r="C19" i="2"/>
  <c r="C22" i="2" s="1"/>
  <c r="C12" i="2"/>
  <c r="C9" i="2"/>
  <c r="B37" i="2"/>
  <c r="B42" i="2"/>
  <c r="B19" i="2"/>
  <c r="B22" i="2" s="1"/>
  <c r="B9" i="2"/>
  <c r="B12" i="2" s="1"/>
  <c r="C83" i="1"/>
  <c r="D33" i="1" s="1"/>
  <c r="C33" i="1" s="1"/>
  <c r="B43" i="2" l="1"/>
  <c r="B45" i="2" s="1"/>
  <c r="AE6" i="5"/>
  <c r="AE14" i="5"/>
  <c r="AE17" i="5"/>
  <c r="AE73" i="5"/>
  <c r="W101" i="5"/>
  <c r="O102" i="5" s="1"/>
  <c r="AE24" i="5"/>
  <c r="AF101" i="5" l="1"/>
  <c r="C37" i="2" l="1"/>
  <c r="C43" i="2" s="1"/>
  <c r="C45" i="2" s="1"/>
  <c r="C47" i="2" s="1"/>
  <c r="P22" i="1" l="1"/>
  <c r="P25" i="1" s="1"/>
  <c r="P28" i="1" s="1"/>
  <c r="P54" i="1" s="1"/>
  <c r="P75" i="1" s="1"/>
  <c r="O22" i="1"/>
  <c r="O25" i="1" s="1"/>
  <c r="O28" i="1" s="1"/>
  <c r="O54" i="1" s="1"/>
  <c r="O75" i="1" s="1"/>
  <c r="M25" i="1"/>
  <c r="M28" i="1" s="1"/>
  <c r="D24" i="1"/>
  <c r="E24" i="1"/>
  <c r="C17" i="1"/>
  <c r="I22" i="1"/>
  <c r="I25" i="1" s="1"/>
  <c r="I28" i="1" s="1"/>
  <c r="F24" i="1"/>
  <c r="I54" i="1" l="1"/>
  <c r="I75" i="1" s="1"/>
  <c r="M54" i="1"/>
  <c r="M75" i="1" s="1"/>
  <c r="L22" i="1" l="1"/>
  <c r="L25" i="1" s="1"/>
  <c r="L28" i="1" s="1"/>
  <c r="L54" i="1" s="1"/>
  <c r="L75" i="1" s="1"/>
  <c r="K22" i="1"/>
  <c r="K25" i="1" s="1"/>
  <c r="K28" i="1" s="1"/>
  <c r="K54" i="1" s="1"/>
  <c r="K75" i="1" s="1"/>
  <c r="J22" i="1"/>
  <c r="J25" i="1" s="1"/>
  <c r="H22" i="1"/>
  <c r="H25" i="1" s="1"/>
  <c r="J26" i="1" l="1"/>
  <c r="J28" i="1"/>
  <c r="J54" i="1" s="1"/>
  <c r="J75" i="1" s="1"/>
  <c r="H28" i="1"/>
  <c r="H54" i="1" s="1"/>
  <c r="H75" i="1" s="1"/>
  <c r="C9" i="1"/>
  <c r="C41" i="1" l="1"/>
  <c r="C40" i="1"/>
  <c r="C39" i="1"/>
  <c r="C38" i="1"/>
  <c r="C36" i="1"/>
  <c r="C35" i="1"/>
  <c r="C34" i="1"/>
  <c r="G22" i="1"/>
  <c r="G25" i="1" s="1"/>
  <c r="N22" i="1"/>
  <c r="N25" i="1" s="1"/>
  <c r="N28" i="1" s="1"/>
  <c r="F22" i="1"/>
  <c r="F25" i="1" s="1"/>
  <c r="F28" i="1" s="1"/>
  <c r="F54" i="1" s="1"/>
  <c r="F75" i="1" s="1"/>
  <c r="E22" i="1"/>
  <c r="E25" i="1" s="1"/>
  <c r="E28" i="1" s="1"/>
  <c r="E54" i="1" s="1"/>
  <c r="E75" i="1" s="1"/>
  <c r="C20" i="1"/>
  <c r="C19" i="1"/>
  <c r="C18" i="1"/>
  <c r="C16" i="1"/>
  <c r="C15" i="1"/>
  <c r="C14" i="1"/>
  <c r="C13" i="1"/>
  <c r="C12" i="1"/>
  <c r="C11" i="1"/>
  <c r="C10" i="1"/>
  <c r="C8" i="1"/>
  <c r="C7" i="1"/>
  <c r="C6" i="1"/>
  <c r="D5" i="1"/>
  <c r="D22" i="1" s="1"/>
  <c r="D25" i="1" s="1"/>
  <c r="D28" i="1" s="1"/>
  <c r="C52" i="1" l="1"/>
  <c r="G28" i="1"/>
  <c r="C5" i="1"/>
  <c r="C22" i="1" s="1"/>
  <c r="G52" i="1" l="1"/>
  <c r="G54" i="1" s="1"/>
  <c r="G75" i="1" s="1"/>
  <c r="D52" i="1"/>
  <c r="D54" i="1" s="1"/>
  <c r="D75" i="1" s="1"/>
</calcChain>
</file>

<file path=xl/sharedStrings.xml><?xml version="1.0" encoding="utf-8"?>
<sst xmlns="http://schemas.openxmlformats.org/spreadsheetml/2006/main" count="450" uniqueCount="367">
  <si>
    <t>GMRSD</t>
  </si>
  <si>
    <t>FCTS</t>
  </si>
  <si>
    <t>ART</t>
  </si>
  <si>
    <t>TAX</t>
  </si>
  <si>
    <t>SEWER</t>
  </si>
  <si>
    <t>AIRPORT</t>
  </si>
  <si>
    <t>APPLIED AVAILABLE FUNDS</t>
  </si>
  <si>
    <t>FREE</t>
  </si>
  <si>
    <t>NO</t>
  </si>
  <si>
    <t>DESCRIPTION</t>
  </si>
  <si>
    <t>AMOUNT</t>
  </si>
  <si>
    <t>LEVY</t>
  </si>
  <si>
    <t>A-2</t>
  </si>
  <si>
    <t>SOURCE</t>
  </si>
  <si>
    <t>CASH</t>
  </si>
  <si>
    <t>Town Operating</t>
  </si>
  <si>
    <t>Trans Infrastructure</t>
  </si>
  <si>
    <t>WPCF Operating</t>
  </si>
  <si>
    <t>Colle Operating</t>
  </si>
  <si>
    <t>Colle RRA</t>
  </si>
  <si>
    <t>Airport Operating</t>
  </si>
  <si>
    <t>Utility Valuation</t>
  </si>
  <si>
    <t>GMRSD Entry Canopy</t>
  </si>
  <si>
    <t>Hillcrest Roof</t>
  </si>
  <si>
    <t>GMRSD Bldg Studies</t>
  </si>
  <si>
    <t>WPCFAdd to #7 3/5/20</t>
  </si>
  <si>
    <t>WPCF Fine Bubble Diffuser</t>
  </si>
  <si>
    <t>WPCF Sludge Pump</t>
  </si>
  <si>
    <t>DPW Equipment</t>
  </si>
  <si>
    <t>Senior Center Chimney</t>
  </si>
  <si>
    <t>Repair Walking Paths</t>
  </si>
  <si>
    <t>TOTAL</t>
  </si>
  <si>
    <t>Sheffield Library Wall</t>
  </si>
  <si>
    <t>Hillcrest Façade</t>
  </si>
  <si>
    <t>TFHS Tennis Courts</t>
  </si>
  <si>
    <t>Senior Center Roof</t>
  </si>
  <si>
    <t>MC Park Survey</t>
  </si>
  <si>
    <t>DPW Bond Premium</t>
  </si>
  <si>
    <t>Res Excluded Debt</t>
  </si>
  <si>
    <t>GMRSD Stabilization</t>
  </si>
  <si>
    <t>Town General Stabilization</t>
  </si>
  <si>
    <t>Town Capital Stabilization</t>
  </si>
  <si>
    <t>OPEB Trust Fund</t>
  </si>
  <si>
    <t>FCTS Stabilization</t>
  </si>
  <si>
    <t>#19 5/7/16</t>
  </si>
  <si>
    <t xml:space="preserve">Original Available Amounts </t>
  </si>
  <si>
    <t>Less ATM Above</t>
  </si>
  <si>
    <t>Plus new FC, RE</t>
  </si>
  <si>
    <t>RE</t>
  </si>
  <si>
    <t>TOTAL STM</t>
  </si>
  <si>
    <t>BALANCE AFTER STM</t>
  </si>
  <si>
    <t>CAP STAB</t>
  </si>
  <si>
    <t>TOWN</t>
  </si>
  <si>
    <t>GEN STAB</t>
  </si>
  <si>
    <t>STAB</t>
  </si>
  <si>
    <t>Less reduction St Aid, LER</t>
  </si>
  <si>
    <t>Now Available</t>
  </si>
  <si>
    <t>IT</t>
  </si>
  <si>
    <t>Shared</t>
  </si>
  <si>
    <t>Vets</t>
  </si>
  <si>
    <t>Net</t>
  </si>
  <si>
    <t>Amend budget - see below</t>
  </si>
  <si>
    <t>Tax Levy</t>
  </si>
  <si>
    <t>Prior Year Limit</t>
  </si>
  <si>
    <t>New Growth</t>
  </si>
  <si>
    <t>Debt Exclusion</t>
  </si>
  <si>
    <t>Excess Capacity</t>
  </si>
  <si>
    <t>Subtotal Tax Levy</t>
  </si>
  <si>
    <t>Less Allowance for A&amp;E</t>
  </si>
  <si>
    <t>Net Levy</t>
  </si>
  <si>
    <t xml:space="preserve">State Aid </t>
  </si>
  <si>
    <t>Unrestricted Aid</t>
  </si>
  <si>
    <t>Veterans' Benefits</t>
  </si>
  <si>
    <t>Exemptions V/B/SS/Eld</t>
  </si>
  <si>
    <t>State Owned Land</t>
  </si>
  <si>
    <t>Subtotal Cherry Sheet</t>
  </si>
  <si>
    <t>Less State Charges</t>
  </si>
  <si>
    <t>Net State Revenue</t>
  </si>
  <si>
    <t>Local Receipts</t>
  </si>
  <si>
    <t>Motor Vehicle Excise</t>
  </si>
  <si>
    <t>Other Excise</t>
  </si>
  <si>
    <t>Meals Tax</t>
  </si>
  <si>
    <t>Penalties &amp; Interest</t>
  </si>
  <si>
    <t>PILOT</t>
  </si>
  <si>
    <t>Charges for Trash Disposal</t>
  </si>
  <si>
    <t>Rental - 50% of Kearsarge</t>
  </si>
  <si>
    <t>Other Charges for Service</t>
  </si>
  <si>
    <t>Licenses &amp; Permits</t>
  </si>
  <si>
    <t>Fines &amp; Forfeits</t>
  </si>
  <si>
    <t>Investment Income</t>
  </si>
  <si>
    <t>Miscellaneous Recurring</t>
  </si>
  <si>
    <t>Total Local Receipts For AA</t>
  </si>
  <si>
    <t>Other Local Receipts</t>
  </si>
  <si>
    <t>FCTS SRO Reimb</t>
  </si>
  <si>
    <t>GMRSD SRO Reimb</t>
  </si>
  <si>
    <t>50% Kearsarge Lease</t>
  </si>
  <si>
    <t>Grand Total Local Receipts</t>
  </si>
  <si>
    <t>Original</t>
  </si>
  <si>
    <t>Revised</t>
  </si>
  <si>
    <t>Total "Taxation"</t>
  </si>
  <si>
    <t>Worst Case</t>
  </si>
  <si>
    <t>Town of Montague General Fund Receipt Allocation</t>
  </si>
  <si>
    <t>For 6/13 Budg</t>
  </si>
  <si>
    <t>Pen/Interest</t>
  </si>
  <si>
    <t>Chgs for Svc</t>
  </si>
  <si>
    <t>Other Dept</t>
  </si>
  <si>
    <t>Licenses &amp;</t>
  </si>
  <si>
    <t>Special</t>
  </si>
  <si>
    <t>Fines &amp;</t>
  </si>
  <si>
    <t>Investment</t>
  </si>
  <si>
    <t>Misc</t>
  </si>
  <si>
    <t>Misc Non-</t>
  </si>
  <si>
    <t xml:space="preserve"> Non-Local </t>
  </si>
  <si>
    <t xml:space="preserve"> Actual </t>
  </si>
  <si>
    <t>FY17</t>
  </si>
  <si>
    <t>FY18</t>
  </si>
  <si>
    <t>Estimated</t>
  </si>
  <si>
    <t>FY19</t>
  </si>
  <si>
    <t xml:space="preserve">Actual </t>
  </si>
  <si>
    <t xml:space="preserve">MV </t>
  </si>
  <si>
    <t xml:space="preserve">Other </t>
  </si>
  <si>
    <t xml:space="preserve">Meals </t>
  </si>
  <si>
    <t>Tax/</t>
  </si>
  <si>
    <t>PILOTS</t>
  </si>
  <si>
    <t xml:space="preserve">Trash </t>
  </si>
  <si>
    <t>Rentals</t>
  </si>
  <si>
    <t>Revenue</t>
  </si>
  <si>
    <t>Permits</t>
  </si>
  <si>
    <t>Assessments</t>
  </si>
  <si>
    <t>Frofeits</t>
  </si>
  <si>
    <t>Income</t>
  </si>
  <si>
    <t>Recurring</t>
  </si>
  <si>
    <t xml:space="preserve"> Receipts </t>
  </si>
  <si>
    <t>Account Number</t>
  </si>
  <si>
    <t>Description</t>
  </si>
  <si>
    <t xml:space="preserve"> FY2012</t>
  </si>
  <si>
    <t xml:space="preserve"> FY2013</t>
  </si>
  <si>
    <t xml:space="preserve"> FY2014</t>
  </si>
  <si>
    <t>FY2015</t>
  </si>
  <si>
    <t>FY2016</t>
  </si>
  <si>
    <t>Actual</t>
  </si>
  <si>
    <t>FY2019</t>
  </si>
  <si>
    <t>FY2020</t>
  </si>
  <si>
    <t>FY2021</t>
  </si>
  <si>
    <t>Excise</t>
  </si>
  <si>
    <t>Tax</t>
  </si>
  <si>
    <t>Inc Fees, Chgs</t>
  </si>
  <si>
    <t>001-4-000-4150</t>
  </si>
  <si>
    <t xml:space="preserve">MVE </t>
  </si>
  <si>
    <t>001-4-000-4161</t>
  </si>
  <si>
    <t>Boat Excise</t>
  </si>
  <si>
    <t>001-4-000-4171</t>
  </si>
  <si>
    <t>Penalties &amp; Interest Prop Tax</t>
  </si>
  <si>
    <t>001-4-000-4172</t>
  </si>
  <si>
    <t>Penalties &amp; Interest Excise Tax</t>
  </si>
  <si>
    <t>001-4-000-4173</t>
  </si>
  <si>
    <t>Penalties &amp; Interest Tax Liens</t>
  </si>
  <si>
    <t>001-4-000-4175</t>
  </si>
  <si>
    <t>RMV Non-Renewal Surcharge</t>
  </si>
  <si>
    <t>001-4-000-4180</t>
  </si>
  <si>
    <t>Payments in Lieu of Taxes</t>
  </si>
  <si>
    <t>001-4-000-4191</t>
  </si>
  <si>
    <t>Trailer Park Taxes</t>
  </si>
  <si>
    <t>001-4-000-4195</t>
  </si>
  <si>
    <t>001-4-000-4360</t>
  </si>
  <si>
    <t>Rental Revenue (Kearsarge)</t>
  </si>
  <si>
    <t>001-4-000-4370</t>
  </si>
  <si>
    <t>Cannabis Impact Fee</t>
  </si>
  <si>
    <t>State</t>
  </si>
  <si>
    <t>001-4-000-4695</t>
  </si>
  <si>
    <t>Court Fines</t>
  </si>
  <si>
    <t>001-4-000-4699</t>
  </si>
  <si>
    <t>Other State Revenue</t>
  </si>
  <si>
    <t>001-4-000-4770</t>
  </si>
  <si>
    <t>Comm MA MV Infractions</t>
  </si>
  <si>
    <t>001-4-000-4820</t>
  </si>
  <si>
    <t>Earnings on Investments</t>
  </si>
  <si>
    <t>001-4-000-4841</t>
  </si>
  <si>
    <t>WPCF Overhead to Town</t>
  </si>
  <si>
    <t>001-4-000-4842</t>
  </si>
  <si>
    <t>FCTS Reimb for SRO</t>
  </si>
  <si>
    <t>001-4-000-4843</t>
  </si>
  <si>
    <t>GMRSD Reimb for SRO</t>
  </si>
  <si>
    <t>001-4-122-4410</t>
  </si>
  <si>
    <t>BOS Alcoholic Bev Licenses</t>
  </si>
  <si>
    <t>001-4-122-4420</t>
  </si>
  <si>
    <t>BOS Licenses</t>
  </si>
  <si>
    <t>001-4-122-4840</t>
  </si>
  <si>
    <t>BOS Misc Revenue</t>
  </si>
  <si>
    <t>Reclassed from Dept to Misc was Chg for Svc Sch A</t>
  </si>
  <si>
    <t>001-4-141-4320</t>
  </si>
  <si>
    <t>BOA Copies</t>
  </si>
  <si>
    <t>001-4-141-4730</t>
  </si>
  <si>
    <t>BOA District Exp Reimbursement</t>
  </si>
  <si>
    <t>Other Govt reclassed from Other Dept Rev</t>
  </si>
  <si>
    <t>001-4-145-4323</t>
  </si>
  <si>
    <t>Treas MLC Fees</t>
  </si>
  <si>
    <t>001-4-145-4325</t>
  </si>
  <si>
    <t>Collector Redemption Fees</t>
  </si>
  <si>
    <t>001-4-145-4730</t>
  </si>
  <si>
    <t>Treas District Exp Reimbursement</t>
  </si>
  <si>
    <t>001-4-145-4770</t>
  </si>
  <si>
    <t>Collector NSF Fines</t>
  </si>
  <si>
    <t>001-4-145-4820</t>
  </si>
  <si>
    <t>Collector Interest Income</t>
  </si>
  <si>
    <t>001-4-145-4840</t>
  </si>
  <si>
    <t>Treas Misc Rev</t>
  </si>
  <si>
    <t>001-4-161-4320</t>
  </si>
  <si>
    <t>Clerk Copies</t>
  </si>
  <si>
    <t>001-4-161-4322</t>
  </si>
  <si>
    <t>Clerk Street Lists</t>
  </si>
  <si>
    <t>001-4-161-4323</t>
  </si>
  <si>
    <t>Clerk Fuel Storage</t>
  </si>
  <si>
    <t>001-4-161-4324</t>
  </si>
  <si>
    <t>Clerk Business Certificates</t>
  </si>
  <si>
    <t>001-4-161-4325</t>
  </si>
  <si>
    <t>Clerk Pole Locations</t>
  </si>
  <si>
    <t>001-4-161-4370</t>
  </si>
  <si>
    <t>Clerk Other Revenue</t>
  </si>
  <si>
    <t>001-4-161-4420</t>
  </si>
  <si>
    <t>Clerk Marriage Intentions</t>
  </si>
  <si>
    <t>001-4-161-4450</t>
  </si>
  <si>
    <t>Clerk Raffle Permits</t>
  </si>
  <si>
    <t>001-4-161-4600</t>
  </si>
  <si>
    <t>Registrars Other State Revenue</t>
  </si>
  <si>
    <t>001-4-175-4321</t>
  </si>
  <si>
    <t>Planning ANR Fees</t>
  </si>
  <si>
    <t>001-4-175-4323</t>
  </si>
  <si>
    <t>Planning Special Permit Fees</t>
  </si>
  <si>
    <t>001-4-175-4325</t>
  </si>
  <si>
    <t>Planning Other Fees</t>
  </si>
  <si>
    <t>001-4-176-4323</t>
  </si>
  <si>
    <t>ZBA Hearing Fees</t>
  </si>
  <si>
    <t>001-4-211-4320</t>
  </si>
  <si>
    <t xml:space="preserve">Police Copies </t>
  </si>
  <si>
    <t>001-4-211-4321</t>
  </si>
  <si>
    <t>Police Outside Detail Admin Fee</t>
  </si>
  <si>
    <t>001-4-211-4420</t>
  </si>
  <si>
    <t>Police Licenses</t>
  </si>
  <si>
    <t>001-4-211-4770</t>
  </si>
  <si>
    <t>Police Parking Tickets</t>
  </si>
  <si>
    <t>001-4-211-4772</t>
  </si>
  <si>
    <t>Police NCD Fines - False Alarm</t>
  </si>
  <si>
    <t>001-4-211-4773</t>
  </si>
  <si>
    <t>Police NCD Fines - Misc</t>
  </si>
  <si>
    <t>001-4-211-4840</t>
  </si>
  <si>
    <t>Police Misc Revenue</t>
  </si>
  <si>
    <t>001-4-212-4601</t>
  </si>
  <si>
    <t>EMDG Grant (MedCare)</t>
  </si>
  <si>
    <t>001-5-212-4730</t>
  </si>
  <si>
    <t>TFFD Dispatch Shift</t>
  </si>
  <si>
    <t>001-4-241-4452</t>
  </si>
  <si>
    <t>Building Permits</t>
  </si>
  <si>
    <t>001-4-241-4454</t>
  </si>
  <si>
    <t>Gas Permits</t>
  </si>
  <si>
    <t>001-4-241-4455</t>
  </si>
  <si>
    <t>Plumbing Permits</t>
  </si>
  <si>
    <t>001-4-241-4458</t>
  </si>
  <si>
    <t>Electrical Permits</t>
  </si>
  <si>
    <t>001-4-241-4461</t>
  </si>
  <si>
    <t>Home Occupation</t>
  </si>
  <si>
    <t>001-4-241-4462</t>
  </si>
  <si>
    <t>BldgInsp Annual Inspections</t>
  </si>
  <si>
    <t>001-4-244-4320</t>
  </si>
  <si>
    <t>Sealer of Weights Fees</t>
  </si>
  <si>
    <t>001-4-292-4421</t>
  </si>
  <si>
    <t>ACO Dog Licenses Single</t>
  </si>
  <si>
    <t>001-4-292-4422</t>
  </si>
  <si>
    <t>ACO Dog Licenses Kennel</t>
  </si>
  <si>
    <t>001-4-292-4770</t>
  </si>
  <si>
    <t>ACO Dog License Late Fees</t>
  </si>
  <si>
    <t>001-4-420-4460</t>
  </si>
  <si>
    <t>Hwy Demo Permits</t>
  </si>
  <si>
    <t>001-4-420-4462</t>
  </si>
  <si>
    <t>Hwy Road Opening Permit</t>
  </si>
  <si>
    <t>001-4-420-4463</t>
  </si>
  <si>
    <t>Hwy Driveway Permit</t>
  </si>
  <si>
    <t>001-4-420-4464</t>
  </si>
  <si>
    <t>Hwy Trench Permit</t>
  </si>
  <si>
    <t>001-4-420-4820</t>
  </si>
  <si>
    <t>Hwy Sale of Surplus</t>
  </si>
  <si>
    <t>001-4-420-4840</t>
  </si>
  <si>
    <t>Hwy Misc Revenue</t>
  </si>
  <si>
    <t>001-5-433-5247</t>
  </si>
  <si>
    <t>Solid Waste Barrel Stickers</t>
  </si>
  <si>
    <t>001-4-433-4248</t>
  </si>
  <si>
    <t>Solide Waste Trash Stickers</t>
  </si>
  <si>
    <t>001-4-433-4249</t>
  </si>
  <si>
    <t>Tipping/Recycling Fees</t>
  </si>
  <si>
    <t>001-4-433-4810</t>
  </si>
  <si>
    <t>Sale of Recyclables</t>
  </si>
  <si>
    <t>001-4-433-4840</t>
  </si>
  <si>
    <t>Recycling Bins</t>
  </si>
  <si>
    <t>001-4-433-4842</t>
  </si>
  <si>
    <t>FCSWMD from MRF</t>
  </si>
  <si>
    <t>001-4-511-4321</t>
  </si>
  <si>
    <t>BOH Inspection Fees</t>
  </si>
  <si>
    <t>001-4-511-4324</t>
  </si>
  <si>
    <t>BOH Perc Test</t>
  </si>
  <si>
    <t>001-4-511-4370</t>
  </si>
  <si>
    <t>BOH Other Revenue</t>
  </si>
  <si>
    <t>001-4-511-4421</t>
  </si>
  <si>
    <t>BOH Trailer Park License</t>
  </si>
  <si>
    <t>001-4-511-4423</t>
  </si>
  <si>
    <t>BOH Pumping/Hauling License</t>
  </si>
  <si>
    <t>001-4-511-4425</t>
  </si>
  <si>
    <t>BOH Funeral Director License</t>
  </si>
  <si>
    <t>001-4-511-4427</t>
  </si>
  <si>
    <t>BOH Common Hauler License</t>
  </si>
  <si>
    <t>001-4-511-4451</t>
  </si>
  <si>
    <t>BOH DWCP Disposal Cont Permit</t>
  </si>
  <si>
    <t>001-4-511-4452</t>
  </si>
  <si>
    <t>BOH Well Permit</t>
  </si>
  <si>
    <t>001-4-511-4453</t>
  </si>
  <si>
    <t>BOH DWIP Disposal Install Permit</t>
  </si>
  <si>
    <t>001-4-511-4454</t>
  </si>
  <si>
    <t>BOH Mobile Food Unit Permit</t>
  </si>
  <si>
    <t>001-4-511-4455</t>
  </si>
  <si>
    <t>BOH Tobacco Permits</t>
  </si>
  <si>
    <t>001-4-511-4456</t>
  </si>
  <si>
    <t>BOH  Burial Permits</t>
  </si>
  <si>
    <t>001-4-511-4457</t>
  </si>
  <si>
    <t>BOH Food Service Permits</t>
  </si>
  <si>
    <t>001-4-511-4462</t>
  </si>
  <si>
    <t>BOH Retail Food Service Permit</t>
  </si>
  <si>
    <t>001-4-511-4464</t>
  </si>
  <si>
    <t>BOH Trench Permit</t>
  </si>
  <si>
    <t>001-4-511-4770</t>
  </si>
  <si>
    <t>BOH Fees and Court</t>
  </si>
  <si>
    <t>001-4-541-4730</t>
  </si>
  <si>
    <t>COA Gill Reimbursement</t>
  </si>
  <si>
    <t xml:space="preserve"> -   </t>
  </si>
  <si>
    <t>001-4-610-4320</t>
  </si>
  <si>
    <t>Library Copies</t>
  </si>
  <si>
    <t>001-4-610-4321</t>
  </si>
  <si>
    <t>Library Fees</t>
  </si>
  <si>
    <t>001-4-610-4770</t>
  </si>
  <si>
    <t>Library Fines</t>
  </si>
  <si>
    <t>Other Govt</t>
  </si>
  <si>
    <t>Totals Down</t>
  </si>
  <si>
    <t>Totals Across</t>
  </si>
  <si>
    <t>Used for FY21</t>
  </si>
  <si>
    <t>6/13/20 budget</t>
  </si>
  <si>
    <t>Change Budget Funding</t>
  </si>
  <si>
    <t>Reduction from Current</t>
  </si>
  <si>
    <t>WAG</t>
  </si>
  <si>
    <t>Add to FY21 Reserve Fund</t>
  </si>
  <si>
    <t>PEG Access Fund</t>
  </si>
  <si>
    <t>Airport-Pioneer Aviation</t>
  </si>
  <si>
    <t>Burn Dump Design/Oversight</t>
  </si>
  <si>
    <t>FY21 Budget Adjustments</t>
  </si>
  <si>
    <t>Legal</t>
  </si>
  <si>
    <t>highest Hx Exp 103K, current budget 141K, FY20 exp 78K</t>
  </si>
  <si>
    <t>Building Utilities</t>
  </si>
  <si>
    <t>Health Insurance</t>
  </si>
  <si>
    <t>FY21 budget $175K higher than FY20 actual</t>
  </si>
  <si>
    <t>Has current cushion of $1690/mo</t>
  </si>
  <si>
    <t>FY20 Cannabis Sales Tax*</t>
  </si>
  <si>
    <t>FY20 Cannabis Impact Fee**</t>
  </si>
  <si>
    <t>* to Town Capital Stabilization Fund</t>
  </si>
  <si>
    <t>** To Cannabis Impact Fee Stabilization</t>
  </si>
  <si>
    <t>ACTUAL ATM VOTES</t>
  </si>
  <si>
    <t>PROPOSED FALL STM</t>
  </si>
  <si>
    <t>POSSIBLE Winter STM</t>
  </si>
  <si>
    <t>Burn Dump Capping more $$</t>
  </si>
  <si>
    <t>New DPW phone costs not known at time of budget</t>
  </si>
  <si>
    <t>IT contract higher than budget, if no addition, reduces amt available for equip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</si>
</sst>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43" fontId="2" fillId="0" borderId="15" xfId="1" applyFont="1" applyBorder="1"/>
    <xf numFmtId="43" fontId="2" fillId="0" borderId="16" xfId="1" applyFont="1" applyBorder="1"/>
    <xf numFmtId="43" fontId="2" fillId="0" borderId="17" xfId="1" applyFont="1" applyBorder="1"/>
    <xf numFmtId="43" fontId="2" fillId="0" borderId="18" xfId="1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43" fontId="2" fillId="0" borderId="21" xfId="1" applyFont="1" applyBorder="1"/>
    <xf numFmtId="43" fontId="2" fillId="0" borderId="22" xfId="1" applyFont="1" applyBorder="1"/>
    <xf numFmtId="43" fontId="2" fillId="0" borderId="23" xfId="1" applyFont="1" applyBorder="1"/>
    <xf numFmtId="43" fontId="2" fillId="0" borderId="24" xfId="1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43" fontId="2" fillId="0" borderId="27" xfId="1" applyFont="1" applyBorder="1"/>
    <xf numFmtId="43" fontId="2" fillId="0" borderId="28" xfId="1" applyFont="1" applyBorder="1"/>
    <xf numFmtId="43" fontId="2" fillId="0" borderId="29" xfId="1" applyFont="1" applyBorder="1"/>
    <xf numFmtId="43" fontId="2" fillId="0" borderId="30" xfId="1" applyFont="1" applyBorder="1"/>
    <xf numFmtId="0" fontId="2" fillId="0" borderId="2" xfId="0" applyFont="1" applyBorder="1"/>
    <xf numFmtId="43" fontId="2" fillId="0" borderId="3" xfId="1" applyFont="1" applyBorder="1"/>
    <xf numFmtId="43" fontId="2" fillId="0" borderId="4" xfId="1" applyFont="1" applyBorder="1"/>
    <xf numFmtId="43" fontId="2" fillId="0" borderId="5" xfId="1" applyFont="1" applyBorder="1"/>
    <xf numFmtId="0" fontId="2" fillId="0" borderId="8" xfId="0" applyFont="1" applyBorder="1"/>
    <xf numFmtId="43" fontId="2" fillId="0" borderId="9" xfId="1" applyFont="1" applyBorder="1"/>
    <xf numFmtId="43" fontId="2" fillId="0" borderId="10" xfId="1" applyFont="1" applyBorder="1"/>
    <xf numFmtId="43" fontId="2" fillId="0" borderId="11" xfId="1" applyFont="1" applyBorder="1"/>
    <xf numFmtId="43" fontId="2" fillId="0" borderId="12" xfId="1" applyFont="1" applyBorder="1"/>
    <xf numFmtId="43" fontId="0" fillId="0" borderId="0" xfId="1" applyFont="1"/>
    <xf numFmtId="43" fontId="0" fillId="0" borderId="0" xfId="0" applyNumberFormat="1"/>
    <xf numFmtId="43" fontId="0" fillId="0" borderId="31" xfId="0" applyNumberFormat="1" applyBorder="1"/>
    <xf numFmtId="43" fontId="0" fillId="0" borderId="33" xfId="1" applyFont="1" applyBorder="1"/>
    <xf numFmtId="43" fontId="0" fillId="0" borderId="34" xfId="1" applyFont="1" applyBorder="1"/>
    <xf numFmtId="43" fontId="0" fillId="0" borderId="35" xfId="1" applyFont="1" applyBorder="1"/>
    <xf numFmtId="43" fontId="0" fillId="0" borderId="35" xfId="1" applyFont="1" applyFill="1" applyBorder="1"/>
    <xf numFmtId="43" fontId="0" fillId="0" borderId="36" xfId="1" applyFont="1" applyBorder="1"/>
    <xf numFmtId="0" fontId="0" fillId="0" borderId="37" xfId="0" applyBorder="1"/>
    <xf numFmtId="0" fontId="0" fillId="0" borderId="0" xfId="0" applyBorder="1"/>
    <xf numFmtId="43" fontId="0" fillId="0" borderId="0" xfId="0" applyNumberFormat="1" applyBorder="1"/>
    <xf numFmtId="43" fontId="0" fillId="0" borderId="38" xfId="0" applyNumberFormat="1" applyBorder="1"/>
    <xf numFmtId="0" fontId="0" fillId="0" borderId="38" xfId="0" applyBorder="1"/>
    <xf numFmtId="0" fontId="0" fillId="0" borderId="39" xfId="0" applyBorder="1"/>
    <xf numFmtId="0" fontId="0" fillId="0" borderId="32" xfId="0" applyBorder="1"/>
    <xf numFmtId="43" fontId="0" fillId="0" borderId="40" xfId="0" applyNumberFormat="1" applyBorder="1"/>
    <xf numFmtId="43" fontId="2" fillId="0" borderId="27" xfId="1" applyFont="1" applyBorder="1" applyAlignment="1">
      <alignment horizontal="center"/>
    </xf>
    <xf numFmtId="43" fontId="2" fillId="0" borderId="28" xfId="1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43" fontId="2" fillId="0" borderId="30" xfId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164" fontId="0" fillId="0" borderId="0" xfId="1" applyNumberFormat="1" applyFont="1"/>
    <xf numFmtId="164" fontId="0" fillId="0" borderId="32" xfId="1" applyNumberFormat="1" applyFont="1" applyBorder="1"/>
    <xf numFmtId="0" fontId="3" fillId="0" borderId="0" xfId="0" applyFont="1"/>
    <xf numFmtId="0" fontId="2" fillId="0" borderId="0" xfId="0" applyFont="1"/>
    <xf numFmtId="43" fontId="2" fillId="0" borderId="0" xfId="1" applyFont="1"/>
    <xf numFmtId="14" fontId="2" fillId="0" borderId="0" xfId="1" applyNumberFormat="1" applyFont="1"/>
    <xf numFmtId="41" fontId="2" fillId="0" borderId="0" xfId="0" applyNumberFormat="1" applyFont="1"/>
    <xf numFmtId="9" fontId="4" fillId="0" borderId="0" xfId="0" applyNumberFormat="1" applyFont="1"/>
    <xf numFmtId="14" fontId="4" fillId="0" borderId="0" xfId="1" applyNumberFormat="1" applyFont="1"/>
    <xf numFmtId="43" fontId="4" fillId="0" borderId="0" xfId="1" applyFont="1"/>
    <xf numFmtId="41" fontId="4" fillId="0" borderId="0" xfId="0" applyNumberFormat="1" applyFont="1"/>
    <xf numFmtId="43" fontId="2" fillId="0" borderId="0" xfId="1" applyFont="1" applyAlignment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Fill="1"/>
    <xf numFmtId="43" fontId="2" fillId="0" borderId="0" xfId="1" applyFont="1" applyFill="1"/>
    <xf numFmtId="41" fontId="2" fillId="2" borderId="0" xfId="0" applyNumberFormat="1" applyFont="1" applyFill="1"/>
    <xf numFmtId="4" fontId="2" fillId="0" borderId="0" xfId="0" applyNumberFormat="1" applyFont="1"/>
    <xf numFmtId="10" fontId="2" fillId="0" borderId="0" xfId="0" applyNumberFormat="1" applyFont="1"/>
    <xf numFmtId="43" fontId="0" fillId="0" borderId="0" xfId="1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43" fontId="2" fillId="0" borderId="27" xfId="1" applyFont="1" applyFill="1" applyBorder="1" applyAlignment="1">
      <alignment horizontal="center"/>
    </xf>
    <xf numFmtId="43" fontId="2" fillId="2" borderId="22" xfId="1" applyFont="1" applyFill="1" applyBorder="1"/>
    <xf numFmtId="43" fontId="2" fillId="2" borderId="23" xfId="1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/>
    <xf numFmtId="43" fontId="2" fillId="0" borderId="21" xfId="1" applyFont="1" applyFill="1" applyBorder="1"/>
    <xf numFmtId="43" fontId="2" fillId="0" borderId="28" xfId="1" applyFont="1" applyFill="1" applyBorder="1"/>
    <xf numFmtId="43" fontId="2" fillId="0" borderId="29" xfId="1" applyFont="1" applyFill="1" applyBorder="1"/>
    <xf numFmtId="43" fontId="2" fillId="0" borderId="27" xfId="1" applyFont="1" applyFill="1" applyBorder="1"/>
    <xf numFmtId="43" fontId="5" fillId="0" borderId="29" xfId="1" applyFont="1" applyFill="1" applyBorder="1"/>
    <xf numFmtId="43" fontId="2" fillId="0" borderId="28" xfId="1" applyFont="1" applyFill="1" applyBorder="1" applyAlignment="1">
      <alignment horizontal="center"/>
    </xf>
    <xf numFmtId="43" fontId="2" fillId="0" borderId="29" xfId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/>
    <xf numFmtId="43" fontId="2" fillId="0" borderId="22" xfId="1" applyFont="1" applyFill="1" applyBorder="1"/>
    <xf numFmtId="43" fontId="2" fillId="0" borderId="23" xfId="1" applyFont="1" applyFill="1" applyBorder="1"/>
    <xf numFmtId="43" fontId="2" fillId="0" borderId="24" xfId="1" applyFont="1" applyFill="1" applyBorder="1"/>
    <xf numFmtId="0" fontId="0" fillId="0" borderId="0" xfId="0" applyFill="1"/>
    <xf numFmtId="43" fontId="2" fillId="0" borderId="30" xfId="1" applyFont="1" applyFill="1" applyBorder="1"/>
    <xf numFmtId="43" fontId="2" fillId="0" borderId="1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3" borderId="29" xfId="1" applyFont="1" applyFill="1" applyBorder="1"/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workbookViewId="0">
      <pane xSplit="2" ySplit="3" topLeftCell="C66" activePane="bottomRight" state="frozen"/>
      <selection pane="topRight" activeCell="C1" sqref="C1"/>
      <selection pane="bottomLeft" activeCell="A6" sqref="A6"/>
      <selection pane="bottomRight" activeCell="G38" sqref="G38:G40"/>
    </sheetView>
    <sheetView tabSelected="1" zoomScaleNormal="100" workbookViewId="1">
      <selection activeCell="D78" sqref="D78"/>
    </sheetView>
  </sheetViews>
  <sheetFormatPr defaultRowHeight="14.25" x14ac:dyDescent="0.2"/>
  <cols>
    <col min="1" max="1" width="3" customWidth="1"/>
    <col min="2" max="2" width="22.5" customWidth="1"/>
    <col min="3" max="4" width="13.75" customWidth="1"/>
    <col min="5" max="5" width="13.25" customWidth="1"/>
    <col min="6" max="6" width="10.125" bestFit="1" customWidth="1"/>
    <col min="7" max="7" width="12.625" customWidth="1"/>
    <col min="8" max="9" width="11.125" hidden="1" customWidth="1"/>
    <col min="10" max="10" width="0" hidden="1" customWidth="1"/>
    <col min="11" max="11" width="12.625" hidden="1" customWidth="1"/>
    <col min="12" max="12" width="12.625" bestFit="1" customWidth="1"/>
    <col min="13" max="13" width="14.875" hidden="1" customWidth="1"/>
    <col min="14" max="14" width="11" hidden="1" customWidth="1"/>
    <col min="15" max="16" width="10.125" hidden="1" customWidth="1"/>
  </cols>
  <sheetData>
    <row r="1" spans="1:16" ht="15" thickBot="1" x14ac:dyDescent="0.25"/>
    <row r="2" spans="1:16" x14ac:dyDescent="0.2">
      <c r="A2" s="1" t="s">
        <v>2</v>
      </c>
      <c r="B2" s="102" t="s">
        <v>361</v>
      </c>
      <c r="C2" s="2"/>
      <c r="D2" s="3" t="s">
        <v>3</v>
      </c>
      <c r="E2" s="4" t="s">
        <v>4</v>
      </c>
      <c r="F2" s="2" t="s">
        <v>5</v>
      </c>
      <c r="G2" s="4" t="s">
        <v>7</v>
      </c>
      <c r="H2" s="4" t="s">
        <v>4</v>
      </c>
      <c r="I2" s="4" t="s">
        <v>4</v>
      </c>
      <c r="J2" s="2" t="s">
        <v>5</v>
      </c>
      <c r="K2" s="4" t="s">
        <v>52</v>
      </c>
      <c r="L2" s="4" t="s">
        <v>52</v>
      </c>
      <c r="M2" s="99" t="s">
        <v>6</v>
      </c>
      <c r="N2" s="100"/>
      <c r="O2" s="4" t="s">
        <v>0</v>
      </c>
      <c r="P2" s="4" t="s">
        <v>1</v>
      </c>
    </row>
    <row r="3" spans="1:16" ht="15" thickBot="1" x14ac:dyDescent="0.25">
      <c r="A3" s="5" t="s">
        <v>8</v>
      </c>
      <c r="B3" s="6" t="s">
        <v>9</v>
      </c>
      <c r="C3" s="7" t="s">
        <v>10</v>
      </c>
      <c r="D3" s="8" t="s">
        <v>11</v>
      </c>
      <c r="E3" s="9" t="s">
        <v>12</v>
      </c>
      <c r="F3" s="7" t="s">
        <v>12</v>
      </c>
      <c r="G3" s="9" t="s">
        <v>14</v>
      </c>
      <c r="H3" s="9" t="s">
        <v>48</v>
      </c>
      <c r="I3" s="9" t="s">
        <v>51</v>
      </c>
      <c r="J3" s="9" t="s">
        <v>48</v>
      </c>
      <c r="K3" s="9" t="s">
        <v>53</v>
      </c>
      <c r="L3" s="9" t="s">
        <v>51</v>
      </c>
      <c r="M3" s="10" t="s">
        <v>13</v>
      </c>
      <c r="N3" s="7" t="s">
        <v>10</v>
      </c>
      <c r="O3" s="9" t="s">
        <v>54</v>
      </c>
      <c r="P3" s="9" t="s">
        <v>54</v>
      </c>
    </row>
    <row r="4" spans="1:16" x14ac:dyDescent="0.2">
      <c r="A4" s="11"/>
      <c r="B4" s="12"/>
      <c r="C4" s="13"/>
      <c r="D4" s="14"/>
      <c r="E4" s="15"/>
      <c r="F4" s="13"/>
      <c r="G4" s="15"/>
      <c r="H4" s="15"/>
      <c r="I4" s="15"/>
      <c r="J4" s="15"/>
      <c r="K4" s="15"/>
      <c r="L4" s="15"/>
      <c r="M4" s="16"/>
      <c r="N4" s="13"/>
      <c r="O4" s="15"/>
      <c r="P4" s="15"/>
    </row>
    <row r="5" spans="1:16" x14ac:dyDescent="0.2">
      <c r="A5" s="17">
        <v>6</v>
      </c>
      <c r="B5" s="18" t="s">
        <v>15</v>
      </c>
      <c r="C5" s="19">
        <f t="shared" ref="C5:C20" si="0">SUM(D5:N5)</f>
        <v>10481863</v>
      </c>
      <c r="D5" s="20">
        <f>10527445-47.3-45582</f>
        <v>10481815.699999999</v>
      </c>
      <c r="E5" s="21"/>
      <c r="F5" s="19"/>
      <c r="G5" s="21"/>
      <c r="H5" s="21"/>
      <c r="I5" s="21"/>
      <c r="J5" s="21"/>
      <c r="K5" s="21"/>
      <c r="L5" s="21"/>
      <c r="M5" s="22" t="s">
        <v>16</v>
      </c>
      <c r="N5" s="19">
        <v>47.3</v>
      </c>
      <c r="O5" s="21"/>
      <c r="P5" s="21"/>
    </row>
    <row r="6" spans="1:16" x14ac:dyDescent="0.2">
      <c r="A6" s="17">
        <v>7</v>
      </c>
      <c r="B6" s="18" t="s">
        <v>17</v>
      </c>
      <c r="C6" s="19">
        <f t="shared" si="0"/>
        <v>2449068</v>
      </c>
      <c r="D6" s="20">
        <v>220559</v>
      </c>
      <c r="E6" s="21">
        <v>2228509</v>
      </c>
      <c r="F6" s="19"/>
      <c r="G6" s="21"/>
      <c r="H6" s="21"/>
      <c r="I6" s="21"/>
      <c r="J6" s="21"/>
      <c r="K6" s="21"/>
      <c r="L6" s="21"/>
      <c r="M6" s="22"/>
      <c r="N6" s="19"/>
      <c r="O6" s="21"/>
      <c r="P6" s="21"/>
    </row>
    <row r="7" spans="1:16" x14ac:dyDescent="0.2">
      <c r="A7" s="17">
        <v>8</v>
      </c>
      <c r="B7" s="18" t="s">
        <v>18</v>
      </c>
      <c r="C7" s="19">
        <f t="shared" si="0"/>
        <v>79750</v>
      </c>
      <c r="D7" s="20"/>
      <c r="E7" s="21"/>
      <c r="F7" s="19"/>
      <c r="G7" s="21"/>
      <c r="H7" s="21"/>
      <c r="I7" s="21"/>
      <c r="J7" s="21"/>
      <c r="K7" s="21"/>
      <c r="L7" s="21"/>
      <c r="M7" s="22" t="s">
        <v>19</v>
      </c>
      <c r="N7" s="19">
        <v>79750</v>
      </c>
      <c r="O7" s="21"/>
      <c r="P7" s="21"/>
    </row>
    <row r="8" spans="1:16" x14ac:dyDescent="0.2">
      <c r="A8" s="17">
        <v>9</v>
      </c>
      <c r="B8" s="18" t="s">
        <v>20</v>
      </c>
      <c r="C8" s="19">
        <f t="shared" si="0"/>
        <v>55694</v>
      </c>
      <c r="D8" s="20">
        <v>1405</v>
      </c>
      <c r="E8" s="21"/>
      <c r="F8" s="19">
        <v>54289</v>
      </c>
      <c r="G8" s="21"/>
      <c r="H8" s="21"/>
      <c r="I8" s="21"/>
      <c r="J8" s="21"/>
      <c r="K8" s="21"/>
      <c r="L8" s="21"/>
      <c r="M8" s="22"/>
      <c r="N8" s="19"/>
      <c r="O8" s="21"/>
      <c r="P8" s="21"/>
    </row>
    <row r="9" spans="1:16" x14ac:dyDescent="0.2">
      <c r="A9" s="17">
        <v>10</v>
      </c>
      <c r="B9" s="18" t="s">
        <v>1</v>
      </c>
      <c r="C9" s="19">
        <f t="shared" si="0"/>
        <v>1255456</v>
      </c>
      <c r="D9" s="20">
        <v>1255456</v>
      </c>
      <c r="E9" s="21"/>
      <c r="F9" s="19"/>
      <c r="G9" s="21"/>
      <c r="H9" s="21"/>
      <c r="I9" s="21"/>
      <c r="J9" s="21"/>
      <c r="K9" s="21"/>
      <c r="L9" s="21"/>
      <c r="M9" s="22"/>
      <c r="N9" s="19"/>
      <c r="O9" s="21"/>
      <c r="P9" s="21"/>
    </row>
    <row r="10" spans="1:16" x14ac:dyDescent="0.2">
      <c r="A10" s="17">
        <v>11</v>
      </c>
      <c r="B10" s="18" t="s">
        <v>0</v>
      </c>
      <c r="C10" s="19">
        <f t="shared" si="0"/>
        <v>10732268</v>
      </c>
      <c r="D10" s="20">
        <v>10732268</v>
      </c>
      <c r="E10" s="21"/>
      <c r="F10" s="19"/>
      <c r="G10" s="21"/>
      <c r="H10" s="21"/>
      <c r="I10" s="21"/>
      <c r="J10" s="21"/>
      <c r="K10" s="21"/>
      <c r="L10" s="21"/>
      <c r="M10" s="22"/>
      <c r="N10" s="19"/>
      <c r="O10" s="21"/>
      <c r="P10" s="21"/>
    </row>
    <row r="11" spans="1:16" x14ac:dyDescent="0.2">
      <c r="A11" s="17">
        <v>12</v>
      </c>
      <c r="B11" s="18" t="s">
        <v>21</v>
      </c>
      <c r="C11" s="19">
        <f t="shared" si="0"/>
        <v>16250</v>
      </c>
      <c r="D11" s="20">
        <v>16250</v>
      </c>
      <c r="E11" s="21"/>
      <c r="F11" s="19"/>
      <c r="G11" s="21"/>
      <c r="H11" s="21"/>
      <c r="I11" s="21"/>
      <c r="J11" s="21"/>
      <c r="K11" s="21"/>
      <c r="L11" s="21"/>
      <c r="M11" s="22"/>
      <c r="N11" s="19"/>
      <c r="O11" s="21"/>
      <c r="P11" s="21"/>
    </row>
    <row r="12" spans="1:16" x14ac:dyDescent="0.2">
      <c r="A12" s="17">
        <v>13</v>
      </c>
      <c r="B12" s="18" t="s">
        <v>22</v>
      </c>
      <c r="C12" s="19">
        <f t="shared" si="0"/>
        <v>10000</v>
      </c>
      <c r="D12" s="20"/>
      <c r="E12" s="21"/>
      <c r="F12" s="19"/>
      <c r="G12" s="21">
        <v>10000</v>
      </c>
      <c r="H12" s="21"/>
      <c r="I12" s="21"/>
      <c r="J12" s="21"/>
      <c r="K12" s="21"/>
      <c r="L12" s="21"/>
      <c r="M12" s="22"/>
      <c r="N12" s="19"/>
      <c r="O12" s="21"/>
      <c r="P12" s="21"/>
    </row>
    <row r="13" spans="1:16" x14ac:dyDescent="0.2">
      <c r="A13" s="17">
        <v>13</v>
      </c>
      <c r="B13" s="18" t="s">
        <v>23</v>
      </c>
      <c r="C13" s="19">
        <f t="shared" si="0"/>
        <v>10000</v>
      </c>
      <c r="D13" s="20"/>
      <c r="E13" s="21"/>
      <c r="F13" s="19"/>
      <c r="G13" s="21">
        <v>10000</v>
      </c>
      <c r="H13" s="21"/>
      <c r="I13" s="21"/>
      <c r="J13" s="21"/>
      <c r="K13" s="21"/>
      <c r="L13" s="21"/>
      <c r="M13" s="22"/>
      <c r="N13" s="19"/>
      <c r="O13" s="21"/>
      <c r="P13" s="21"/>
    </row>
    <row r="14" spans="1:16" x14ac:dyDescent="0.2">
      <c r="A14" s="17">
        <v>13</v>
      </c>
      <c r="B14" s="18" t="s">
        <v>24</v>
      </c>
      <c r="C14" s="19">
        <f t="shared" si="0"/>
        <v>21953</v>
      </c>
      <c r="D14" s="20">
        <v>21953</v>
      </c>
      <c r="E14" s="21"/>
      <c r="F14" s="19"/>
      <c r="G14" s="21"/>
      <c r="H14" s="21"/>
      <c r="I14" s="21"/>
      <c r="J14" s="21"/>
      <c r="K14" s="21"/>
      <c r="L14" s="21"/>
      <c r="M14" s="22"/>
      <c r="N14" s="19"/>
      <c r="O14" s="21"/>
      <c r="P14" s="21"/>
    </row>
    <row r="15" spans="1:16" x14ac:dyDescent="0.2">
      <c r="A15" s="17">
        <v>14</v>
      </c>
      <c r="B15" s="18" t="s">
        <v>25</v>
      </c>
      <c r="C15" s="19">
        <f t="shared" si="0"/>
        <v>51000</v>
      </c>
      <c r="D15" s="20"/>
      <c r="E15" s="21"/>
      <c r="F15" s="19"/>
      <c r="G15" s="21"/>
      <c r="H15" s="21">
        <v>51000</v>
      </c>
      <c r="I15" s="21"/>
      <c r="J15" s="21"/>
      <c r="K15" s="21"/>
      <c r="L15" s="21"/>
      <c r="M15" s="22"/>
      <c r="N15" s="19"/>
      <c r="O15" s="21"/>
      <c r="P15" s="21"/>
    </row>
    <row r="16" spans="1:16" x14ac:dyDescent="0.2">
      <c r="A16" s="17">
        <v>14</v>
      </c>
      <c r="B16" s="18" t="s">
        <v>26</v>
      </c>
      <c r="C16" s="19">
        <f t="shared" si="0"/>
        <v>100000</v>
      </c>
      <c r="D16" s="20"/>
      <c r="E16" s="21"/>
      <c r="F16" s="19"/>
      <c r="G16" s="21"/>
      <c r="H16" s="21"/>
      <c r="I16" s="21">
        <v>100000</v>
      </c>
      <c r="J16" s="21"/>
      <c r="K16" s="21"/>
      <c r="L16" s="21"/>
      <c r="M16" s="22"/>
      <c r="N16" s="19"/>
      <c r="O16" s="21"/>
      <c r="P16" s="21"/>
    </row>
    <row r="17" spans="1:16" x14ac:dyDescent="0.2">
      <c r="A17" s="17">
        <v>14</v>
      </c>
      <c r="B17" s="18" t="s">
        <v>27</v>
      </c>
      <c r="C17" s="19">
        <f t="shared" si="0"/>
        <v>40000</v>
      </c>
      <c r="D17" s="20"/>
      <c r="E17" s="21"/>
      <c r="F17" s="19"/>
      <c r="G17" s="21"/>
      <c r="H17" s="21"/>
      <c r="I17" s="21">
        <v>24560.47</v>
      </c>
      <c r="J17" s="21"/>
      <c r="K17" s="21"/>
      <c r="L17" s="21"/>
      <c r="M17" s="22" t="s">
        <v>44</v>
      </c>
      <c r="N17" s="19">
        <v>15439.53</v>
      </c>
      <c r="O17" s="21"/>
      <c r="P17" s="21"/>
    </row>
    <row r="18" spans="1:16" x14ac:dyDescent="0.2">
      <c r="A18" s="17">
        <v>15</v>
      </c>
      <c r="B18" s="18" t="s">
        <v>28</v>
      </c>
      <c r="C18" s="19">
        <f t="shared" si="0"/>
        <v>80000</v>
      </c>
      <c r="D18" s="20">
        <v>80000</v>
      </c>
      <c r="E18" s="21"/>
      <c r="F18" s="19"/>
      <c r="G18" s="21"/>
      <c r="H18" s="21"/>
      <c r="I18" s="21"/>
      <c r="J18" s="21"/>
      <c r="K18" s="21"/>
      <c r="L18" s="21"/>
      <c r="M18" s="22"/>
      <c r="N18" s="19"/>
      <c r="O18" s="21"/>
      <c r="P18" s="21"/>
    </row>
    <row r="19" spans="1:16" x14ac:dyDescent="0.2">
      <c r="A19" s="17">
        <v>15</v>
      </c>
      <c r="B19" s="18" t="s">
        <v>29</v>
      </c>
      <c r="C19" s="19">
        <f t="shared" si="0"/>
        <v>10000</v>
      </c>
      <c r="D19" s="20"/>
      <c r="E19" s="21"/>
      <c r="F19" s="19"/>
      <c r="G19" s="21">
        <v>10000</v>
      </c>
      <c r="H19" s="21"/>
      <c r="I19" s="21"/>
      <c r="J19" s="21"/>
      <c r="K19" s="21"/>
      <c r="L19" s="21"/>
      <c r="M19" s="22"/>
      <c r="N19" s="19"/>
      <c r="O19" s="21"/>
      <c r="P19" s="21"/>
    </row>
    <row r="20" spans="1:16" ht="15" thickBot="1" x14ac:dyDescent="0.25">
      <c r="A20" s="17">
        <v>15</v>
      </c>
      <c r="B20" s="18" t="s">
        <v>30</v>
      </c>
      <c r="C20" s="19">
        <f t="shared" si="0"/>
        <v>37260</v>
      </c>
      <c r="D20" s="20"/>
      <c r="E20" s="21"/>
      <c r="F20" s="19"/>
      <c r="G20" s="21">
        <v>37260</v>
      </c>
      <c r="H20" s="21"/>
      <c r="I20" s="21"/>
      <c r="J20" s="21"/>
      <c r="K20" s="21"/>
      <c r="L20" s="21"/>
      <c r="M20" s="22"/>
      <c r="N20" s="19"/>
      <c r="O20" s="21"/>
      <c r="P20" s="21"/>
    </row>
    <row r="21" spans="1:16" x14ac:dyDescent="0.2">
      <c r="A21" s="1"/>
      <c r="B21" s="29"/>
      <c r="C21" s="30"/>
      <c r="D21" s="31"/>
      <c r="E21" s="32"/>
      <c r="F21" s="30"/>
      <c r="G21" s="32"/>
      <c r="H21" s="32"/>
      <c r="I21" s="32"/>
      <c r="J21" s="32"/>
      <c r="K21" s="32"/>
      <c r="L21" s="32"/>
      <c r="M21" s="16"/>
      <c r="N21" s="30"/>
      <c r="O21" s="32"/>
      <c r="P21" s="32"/>
    </row>
    <row r="22" spans="1:16" ht="15" thickBot="1" x14ac:dyDescent="0.25">
      <c r="A22" s="5"/>
      <c r="B22" s="33" t="s">
        <v>31</v>
      </c>
      <c r="C22" s="34">
        <f>SUM(C4:C21)</f>
        <v>25430562</v>
      </c>
      <c r="D22" s="35">
        <f>SUM(D4:D21)</f>
        <v>22809706.699999999</v>
      </c>
      <c r="E22" s="36">
        <f>SUM(E4:E21)</f>
        <v>2228509</v>
      </c>
      <c r="F22" s="36">
        <f>SUM(F4:F21)</f>
        <v>54289</v>
      </c>
      <c r="G22" s="36">
        <f>SUM(G4:G21)</f>
        <v>67260</v>
      </c>
      <c r="H22" s="36">
        <f t="shared" ref="H22:L22" si="1">SUM(H4:H21)</f>
        <v>51000</v>
      </c>
      <c r="I22" s="36">
        <f t="shared" si="1"/>
        <v>124560.47</v>
      </c>
      <c r="J22" s="36">
        <f t="shared" si="1"/>
        <v>0</v>
      </c>
      <c r="K22" s="36">
        <f t="shared" si="1"/>
        <v>0</v>
      </c>
      <c r="L22" s="36">
        <f t="shared" si="1"/>
        <v>0</v>
      </c>
      <c r="M22" s="37"/>
      <c r="N22" s="34">
        <f>SUM(N4:N21)</f>
        <v>95236.83</v>
      </c>
      <c r="O22" s="36">
        <f t="shared" ref="O22" si="2">SUM(O4:O21)</f>
        <v>0</v>
      </c>
      <c r="P22" s="36">
        <f t="shared" ref="P22" si="3">SUM(P4:P21)</f>
        <v>0</v>
      </c>
    </row>
    <row r="24" spans="1:16" s="38" customFormat="1" x14ac:dyDescent="0.2">
      <c r="A24" s="41" t="s">
        <v>45</v>
      </c>
      <c r="B24" s="42"/>
      <c r="C24" s="42"/>
      <c r="D24" s="43">
        <f>19598503+1795836+1718900</f>
        <v>23113239</v>
      </c>
      <c r="E24" s="44">
        <f>-175561+2404070</f>
        <v>2228509</v>
      </c>
      <c r="F24" s="43">
        <f>-4800+59089</f>
        <v>54289</v>
      </c>
      <c r="G24" s="43">
        <v>471792</v>
      </c>
      <c r="H24" s="43">
        <v>57241</v>
      </c>
      <c r="I24" s="43">
        <v>126399</v>
      </c>
      <c r="J24" s="43"/>
      <c r="K24" s="43">
        <v>1066480</v>
      </c>
      <c r="L24" s="43">
        <v>1013909.65</v>
      </c>
      <c r="M24" s="43"/>
      <c r="N24" s="43">
        <v>95236.83</v>
      </c>
      <c r="O24" s="43">
        <v>77783.759999999995</v>
      </c>
      <c r="P24" s="45">
        <v>98498.32</v>
      </c>
    </row>
    <row r="25" spans="1:16" x14ac:dyDescent="0.2">
      <c r="A25" s="46" t="s">
        <v>46</v>
      </c>
      <c r="B25" s="47"/>
      <c r="C25" s="47"/>
      <c r="D25" s="48">
        <f>+D24-D22</f>
        <v>303532.30000000075</v>
      </c>
      <c r="E25" s="48">
        <f t="shared" ref="E25:N25" si="4">+E24-E22</f>
        <v>0</v>
      </c>
      <c r="F25" s="48">
        <f t="shared" si="4"/>
        <v>0</v>
      </c>
      <c r="G25" s="48">
        <f t="shared" si="4"/>
        <v>404532</v>
      </c>
      <c r="H25" s="48">
        <f t="shared" si="4"/>
        <v>6241</v>
      </c>
      <c r="I25" s="48">
        <f t="shared" si="4"/>
        <v>1838.5299999999988</v>
      </c>
      <c r="J25" s="48">
        <f t="shared" si="4"/>
        <v>0</v>
      </c>
      <c r="K25" s="48">
        <f t="shared" si="4"/>
        <v>1066480</v>
      </c>
      <c r="L25" s="48">
        <f t="shared" si="4"/>
        <v>1013909.65</v>
      </c>
      <c r="M25" s="48">
        <f t="shared" si="4"/>
        <v>0</v>
      </c>
      <c r="N25" s="48">
        <f t="shared" si="4"/>
        <v>0</v>
      </c>
      <c r="O25" s="48">
        <f t="shared" ref="O25" si="5">+O24-O22</f>
        <v>77783.759999999995</v>
      </c>
      <c r="P25" s="49">
        <f t="shared" ref="P25" si="6">+P24-P22</f>
        <v>98498.32</v>
      </c>
    </row>
    <row r="26" spans="1:16" x14ac:dyDescent="0.2">
      <c r="A26" s="46" t="s">
        <v>47</v>
      </c>
      <c r="B26" s="47"/>
      <c r="C26" s="47"/>
      <c r="D26" s="47"/>
      <c r="E26" s="47"/>
      <c r="F26" s="47"/>
      <c r="G26" s="48">
        <v>630724</v>
      </c>
      <c r="H26" s="48">
        <v>460702</v>
      </c>
      <c r="I26" s="47"/>
      <c r="J26" s="48">
        <f>9058-J25</f>
        <v>9058</v>
      </c>
      <c r="K26" s="47"/>
      <c r="L26" s="47"/>
      <c r="M26" s="47"/>
      <c r="N26" s="47"/>
      <c r="O26" s="47"/>
      <c r="P26" s="50"/>
    </row>
    <row r="27" spans="1:16" x14ac:dyDescent="0.2">
      <c r="A27" s="46"/>
      <c r="B27" s="47" t="s">
        <v>55</v>
      </c>
      <c r="C27" s="47" t="s">
        <v>345</v>
      </c>
      <c r="D27" s="77">
        <f>+'Town Receipts'!C47</f>
        <v>-178695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0"/>
    </row>
    <row r="28" spans="1:16" ht="15" thickBot="1" x14ac:dyDescent="0.25">
      <c r="A28" s="51"/>
      <c r="B28" s="52" t="s">
        <v>56</v>
      </c>
      <c r="C28" s="52"/>
      <c r="D28" s="40">
        <f>SUM(D25:D27)</f>
        <v>124837.30000000075</v>
      </c>
      <c r="E28" s="40">
        <f t="shared" ref="E28:P28" si="7">SUM(E25:E27)</f>
        <v>0</v>
      </c>
      <c r="F28" s="40">
        <f t="shared" si="7"/>
        <v>0</v>
      </c>
      <c r="G28" s="40">
        <f t="shared" si="7"/>
        <v>1035256</v>
      </c>
      <c r="H28" s="40">
        <f t="shared" si="7"/>
        <v>466943</v>
      </c>
      <c r="I28" s="40">
        <f t="shared" si="7"/>
        <v>1838.5299999999988</v>
      </c>
      <c r="J28" s="40">
        <f t="shared" si="7"/>
        <v>9058</v>
      </c>
      <c r="K28" s="40">
        <f t="shared" si="7"/>
        <v>1066480</v>
      </c>
      <c r="L28" s="40">
        <f t="shared" si="7"/>
        <v>1013909.65</v>
      </c>
      <c r="M28" s="40">
        <f t="shared" si="7"/>
        <v>0</v>
      </c>
      <c r="N28" s="40">
        <f t="shared" si="7"/>
        <v>0</v>
      </c>
      <c r="O28" s="40">
        <f t="shared" si="7"/>
        <v>77783.759999999995</v>
      </c>
      <c r="P28" s="53">
        <f t="shared" si="7"/>
        <v>98498.32</v>
      </c>
    </row>
    <row r="29" spans="1:16" ht="15.75" thickTop="1" thickBot="1" x14ac:dyDescent="0.25"/>
    <row r="30" spans="1:16" x14ac:dyDescent="0.2">
      <c r="A30" s="1" t="s">
        <v>2</v>
      </c>
      <c r="B30" s="102" t="s">
        <v>362</v>
      </c>
      <c r="C30" s="2"/>
      <c r="D30" s="3" t="s">
        <v>3</v>
      </c>
      <c r="E30" s="4" t="s">
        <v>4</v>
      </c>
      <c r="F30" s="2" t="s">
        <v>5</v>
      </c>
      <c r="G30" s="4" t="s">
        <v>7</v>
      </c>
      <c r="H30" s="4" t="s">
        <v>4</v>
      </c>
      <c r="I30" s="4" t="s">
        <v>4</v>
      </c>
      <c r="J30" s="2" t="s">
        <v>5</v>
      </c>
      <c r="K30" s="4" t="s">
        <v>52</v>
      </c>
      <c r="L30" s="4" t="s">
        <v>52</v>
      </c>
      <c r="M30" s="99" t="s">
        <v>6</v>
      </c>
      <c r="N30" s="100"/>
      <c r="O30" s="2"/>
      <c r="P30" s="2"/>
    </row>
    <row r="31" spans="1:16" ht="15" thickBot="1" x14ac:dyDescent="0.25">
      <c r="A31" s="5" t="s">
        <v>8</v>
      </c>
      <c r="B31" s="6" t="s">
        <v>9</v>
      </c>
      <c r="C31" s="7" t="s">
        <v>10</v>
      </c>
      <c r="D31" s="8" t="s">
        <v>11</v>
      </c>
      <c r="E31" s="9" t="s">
        <v>12</v>
      </c>
      <c r="F31" s="7" t="s">
        <v>12</v>
      </c>
      <c r="G31" s="9" t="s">
        <v>14</v>
      </c>
      <c r="H31" s="9" t="s">
        <v>48</v>
      </c>
      <c r="I31" s="9" t="s">
        <v>51</v>
      </c>
      <c r="J31" s="9" t="s">
        <v>48</v>
      </c>
      <c r="K31" s="9" t="s">
        <v>53</v>
      </c>
      <c r="L31" s="9" t="s">
        <v>51</v>
      </c>
      <c r="M31" s="10" t="s">
        <v>13</v>
      </c>
      <c r="N31" s="7" t="s">
        <v>10</v>
      </c>
      <c r="O31" s="7"/>
      <c r="P31" s="7"/>
    </row>
    <row r="32" spans="1:16" x14ac:dyDescent="0.2">
      <c r="A32" s="23"/>
      <c r="B32" s="58" t="s">
        <v>61</v>
      </c>
      <c r="C32" s="54"/>
      <c r="D32" s="55"/>
      <c r="E32" s="56"/>
      <c r="F32" s="54"/>
      <c r="G32" s="56"/>
      <c r="H32" s="54"/>
      <c r="I32" s="54"/>
      <c r="J32" s="54"/>
      <c r="K32" s="54"/>
      <c r="L32" s="54"/>
      <c r="M32" s="57"/>
      <c r="N32" s="54"/>
      <c r="O32" s="54"/>
      <c r="P32" s="54"/>
    </row>
    <row r="33" spans="1:16" x14ac:dyDescent="0.2">
      <c r="A33" s="23"/>
      <c r="B33" s="58" t="s">
        <v>343</v>
      </c>
      <c r="C33" s="19">
        <f t="shared" ref="C33:C49" si="8">SUM(D33:N33)</f>
        <v>-109000</v>
      </c>
      <c r="D33" s="55">
        <f>+C83</f>
        <v>-109000</v>
      </c>
      <c r="E33" s="56"/>
      <c r="F33" s="54"/>
      <c r="G33" s="91"/>
      <c r="H33" s="54"/>
      <c r="I33" s="54"/>
      <c r="J33" s="54"/>
      <c r="K33" s="80"/>
      <c r="L33" s="54"/>
      <c r="M33" s="57"/>
      <c r="N33" s="54"/>
      <c r="O33" s="54"/>
      <c r="P33" s="54"/>
    </row>
    <row r="34" spans="1:16" x14ac:dyDescent="0.2">
      <c r="A34" s="17"/>
      <c r="B34" s="18" t="s">
        <v>36</v>
      </c>
      <c r="C34" s="19">
        <f t="shared" si="8"/>
        <v>5000</v>
      </c>
      <c r="D34" s="81"/>
      <c r="E34" s="21"/>
      <c r="F34" s="19"/>
      <c r="G34" s="82">
        <v>5000</v>
      </c>
      <c r="H34" s="19"/>
      <c r="I34" s="19"/>
      <c r="J34" s="19"/>
      <c r="K34" s="19"/>
      <c r="L34" s="19"/>
      <c r="M34" s="22"/>
      <c r="N34" s="19"/>
      <c r="O34" s="19"/>
      <c r="P34" s="19"/>
    </row>
    <row r="35" spans="1:16" x14ac:dyDescent="0.2">
      <c r="A35" s="23"/>
      <c r="B35" s="24" t="s">
        <v>37</v>
      </c>
      <c r="C35" s="19">
        <f t="shared" si="8"/>
        <v>820.49</v>
      </c>
      <c r="D35" s="26"/>
      <c r="E35" s="27"/>
      <c r="F35" s="25"/>
      <c r="G35" s="27"/>
      <c r="H35" s="25"/>
      <c r="I35" s="25"/>
      <c r="J35" s="25"/>
      <c r="K35" s="25"/>
      <c r="L35" s="25"/>
      <c r="M35" s="28" t="s">
        <v>38</v>
      </c>
      <c r="N35" s="25">
        <v>820.49</v>
      </c>
      <c r="O35" s="25"/>
      <c r="P35" s="25"/>
    </row>
    <row r="36" spans="1:16" x14ac:dyDescent="0.2">
      <c r="A36" s="23"/>
      <c r="B36" s="24" t="s">
        <v>39</v>
      </c>
      <c r="C36" s="19">
        <f t="shared" si="8"/>
        <v>39185</v>
      </c>
      <c r="D36" s="26">
        <v>39185</v>
      </c>
      <c r="E36" s="27"/>
      <c r="F36" s="25"/>
      <c r="G36" s="27"/>
      <c r="H36" s="25"/>
      <c r="I36" s="25"/>
      <c r="J36" s="25"/>
      <c r="K36" s="25"/>
      <c r="L36" s="25"/>
      <c r="M36" s="28"/>
      <c r="N36" s="25"/>
      <c r="O36" s="25"/>
      <c r="P36" s="25"/>
    </row>
    <row r="37" spans="1:16" x14ac:dyDescent="0.2">
      <c r="A37" s="17"/>
      <c r="B37" s="18" t="s">
        <v>35</v>
      </c>
      <c r="C37" s="19">
        <f t="shared" si="8"/>
        <v>50000</v>
      </c>
      <c r="D37" s="20"/>
      <c r="E37" s="21"/>
      <c r="F37" s="19"/>
      <c r="G37" s="21">
        <v>50000</v>
      </c>
      <c r="H37" s="25"/>
      <c r="I37" s="25"/>
      <c r="J37" s="25"/>
      <c r="K37" s="25"/>
      <c r="L37" s="25"/>
      <c r="M37" s="28"/>
      <c r="N37" s="25"/>
      <c r="O37" s="25"/>
      <c r="P37" s="25"/>
    </row>
    <row r="38" spans="1:16" x14ac:dyDescent="0.2">
      <c r="A38" s="23"/>
      <c r="B38" s="24" t="s">
        <v>40</v>
      </c>
      <c r="C38" s="19">
        <f t="shared" si="8"/>
        <v>61507</v>
      </c>
      <c r="D38" s="26">
        <v>61507</v>
      </c>
      <c r="E38" s="27"/>
      <c r="F38" s="25"/>
      <c r="G38" s="27"/>
      <c r="H38" s="25"/>
      <c r="I38" s="25"/>
      <c r="J38" s="25"/>
      <c r="K38" s="25"/>
      <c r="L38" s="25"/>
      <c r="M38" s="28"/>
      <c r="N38" s="25"/>
      <c r="O38" s="25"/>
      <c r="P38" s="25"/>
    </row>
    <row r="39" spans="1:16" x14ac:dyDescent="0.2">
      <c r="A39" s="23"/>
      <c r="B39" s="24" t="s">
        <v>41</v>
      </c>
      <c r="C39" s="19">
        <f t="shared" si="8"/>
        <v>200259</v>
      </c>
      <c r="D39" s="26">
        <v>82259</v>
      </c>
      <c r="E39" s="27"/>
      <c r="F39" s="25"/>
      <c r="G39" s="101">
        <v>118000</v>
      </c>
      <c r="H39" s="25"/>
      <c r="I39" s="25"/>
      <c r="J39" s="25"/>
      <c r="K39" s="25"/>
      <c r="L39" s="25"/>
      <c r="M39" s="28"/>
      <c r="N39" s="25"/>
      <c r="O39" s="25"/>
      <c r="P39" s="25"/>
    </row>
    <row r="40" spans="1:16" x14ac:dyDescent="0.2">
      <c r="A40" s="23"/>
      <c r="B40" s="24" t="s">
        <v>42</v>
      </c>
      <c r="C40" s="19">
        <f t="shared" si="8"/>
        <v>118000</v>
      </c>
      <c r="D40" s="26">
        <v>50000</v>
      </c>
      <c r="E40" s="27"/>
      <c r="F40" s="25"/>
      <c r="G40" s="101">
        <v>68000</v>
      </c>
      <c r="H40" s="25"/>
      <c r="I40" s="25"/>
      <c r="J40" s="25"/>
      <c r="K40" s="25"/>
      <c r="L40" s="25"/>
      <c r="M40" s="28"/>
      <c r="N40" s="25"/>
      <c r="O40" s="25"/>
      <c r="P40" s="25"/>
    </row>
    <row r="41" spans="1:16" x14ac:dyDescent="0.2">
      <c r="A41" s="23"/>
      <c r="B41" s="24" t="s">
        <v>43</v>
      </c>
      <c r="C41" s="19">
        <f t="shared" si="8"/>
        <v>68000</v>
      </c>
      <c r="D41" s="26"/>
      <c r="E41" s="27"/>
      <c r="F41" s="25"/>
      <c r="G41" s="101">
        <v>68000</v>
      </c>
      <c r="H41" s="25"/>
      <c r="I41" s="25"/>
      <c r="J41" s="25"/>
      <c r="K41" s="25"/>
      <c r="L41" s="25"/>
      <c r="M41" s="28"/>
      <c r="N41" s="25"/>
      <c r="O41" s="25"/>
      <c r="P41" s="25"/>
    </row>
    <row r="42" spans="1:16" x14ac:dyDescent="0.2">
      <c r="A42" s="23"/>
      <c r="B42" s="24" t="s">
        <v>357</v>
      </c>
      <c r="C42" s="19">
        <f t="shared" si="8"/>
        <v>73652</v>
      </c>
      <c r="D42" s="26"/>
      <c r="E42" s="27"/>
      <c r="F42" s="25"/>
      <c r="G42" s="87">
        <v>73652</v>
      </c>
      <c r="H42" s="25"/>
      <c r="I42" s="25"/>
      <c r="J42" s="25"/>
      <c r="K42" s="25"/>
      <c r="L42" s="25"/>
      <c r="M42" s="28"/>
      <c r="N42" s="25"/>
      <c r="O42" s="25"/>
      <c r="P42" s="25"/>
    </row>
    <row r="43" spans="1:16" x14ac:dyDescent="0.2">
      <c r="A43" s="23"/>
      <c r="B43" s="24" t="s">
        <v>358</v>
      </c>
      <c r="C43" s="19">
        <f t="shared" si="8"/>
        <v>35791</v>
      </c>
      <c r="D43" s="26"/>
      <c r="E43" s="27"/>
      <c r="F43" s="25"/>
      <c r="G43" s="87">
        <v>35791</v>
      </c>
      <c r="H43" s="25"/>
      <c r="I43" s="25"/>
      <c r="J43" s="25"/>
      <c r="K43" s="25"/>
      <c r="L43" s="25"/>
      <c r="M43" s="28"/>
      <c r="N43" s="25"/>
      <c r="O43" s="25"/>
      <c r="P43" s="25"/>
    </row>
    <row r="44" spans="1:16" x14ac:dyDescent="0.2">
      <c r="A44" s="23"/>
      <c r="B44" s="24" t="s">
        <v>346</v>
      </c>
      <c r="C44" s="19">
        <f t="shared" si="8"/>
        <v>50000</v>
      </c>
      <c r="D44" s="26"/>
      <c r="E44" s="27"/>
      <c r="F44" s="25"/>
      <c r="G44" s="87">
        <v>50000</v>
      </c>
      <c r="H44" s="25"/>
      <c r="I44" s="25"/>
      <c r="J44" s="25"/>
      <c r="K44" s="25"/>
      <c r="L44" s="25"/>
      <c r="M44" s="28"/>
      <c r="N44" s="25"/>
      <c r="O44" s="25"/>
      <c r="P44" s="25"/>
    </row>
    <row r="45" spans="1:16" x14ac:dyDescent="0.2">
      <c r="A45" s="23"/>
      <c r="B45" s="24" t="s">
        <v>347</v>
      </c>
      <c r="C45" s="19">
        <f t="shared" si="8"/>
        <v>12500</v>
      </c>
      <c r="D45" s="26"/>
      <c r="E45" s="27"/>
      <c r="F45" s="25"/>
      <c r="G45" s="87"/>
      <c r="H45" s="25"/>
      <c r="I45" s="25"/>
      <c r="J45" s="25"/>
      <c r="K45" s="25"/>
      <c r="L45" s="25"/>
      <c r="M45" s="28" t="s">
        <v>347</v>
      </c>
      <c r="N45" s="25">
        <v>12500</v>
      </c>
      <c r="O45" s="25"/>
      <c r="P45" s="25"/>
    </row>
    <row r="46" spans="1:16" x14ac:dyDescent="0.2">
      <c r="A46" s="23"/>
      <c r="B46" s="24" t="s">
        <v>349</v>
      </c>
      <c r="C46" s="19">
        <f t="shared" si="8"/>
        <v>35000</v>
      </c>
      <c r="D46" s="26"/>
      <c r="E46" s="27"/>
      <c r="F46" s="25"/>
      <c r="G46" s="87">
        <v>35000</v>
      </c>
      <c r="H46" s="25"/>
      <c r="I46" s="25"/>
      <c r="J46" s="25"/>
      <c r="K46" s="25"/>
      <c r="L46" s="25"/>
      <c r="M46" s="28"/>
      <c r="N46" s="25"/>
      <c r="O46" s="25"/>
      <c r="P46" s="25"/>
    </row>
    <row r="47" spans="1:16" x14ac:dyDescent="0.2">
      <c r="A47" s="23"/>
      <c r="B47" s="24" t="s">
        <v>364</v>
      </c>
      <c r="C47" s="19">
        <f t="shared" si="8"/>
        <v>0</v>
      </c>
      <c r="D47" s="26"/>
      <c r="E47" s="27"/>
      <c r="F47" s="25"/>
      <c r="G47" s="87"/>
      <c r="H47" s="25"/>
      <c r="I47" s="25"/>
      <c r="J47" s="25"/>
      <c r="K47" s="25"/>
      <c r="L47" s="25"/>
      <c r="M47" s="28"/>
      <c r="N47" s="25"/>
      <c r="O47" s="25"/>
      <c r="P47" s="25"/>
    </row>
    <row r="48" spans="1:16" x14ac:dyDescent="0.2">
      <c r="A48" s="23"/>
      <c r="B48" s="24"/>
      <c r="C48" s="19">
        <f t="shared" si="8"/>
        <v>0</v>
      </c>
      <c r="D48" s="26"/>
      <c r="E48" s="27"/>
      <c r="F48" s="25"/>
      <c r="G48" s="87"/>
      <c r="H48" s="25"/>
      <c r="I48" s="25"/>
      <c r="J48" s="25"/>
      <c r="K48" s="25"/>
      <c r="L48" s="25"/>
      <c r="M48" s="28"/>
      <c r="N48" s="25"/>
      <c r="O48" s="25"/>
      <c r="P48" s="25"/>
    </row>
    <row r="49" spans="1:16" x14ac:dyDescent="0.2">
      <c r="A49" s="23"/>
      <c r="B49" s="24" t="s">
        <v>359</v>
      </c>
      <c r="C49" s="19">
        <f t="shared" si="8"/>
        <v>0</v>
      </c>
      <c r="D49" s="26"/>
      <c r="E49" s="27"/>
      <c r="F49" s="25"/>
      <c r="G49" s="87"/>
      <c r="H49" s="25"/>
      <c r="I49" s="25"/>
      <c r="J49" s="25"/>
      <c r="K49" s="25"/>
      <c r="L49" s="25"/>
      <c r="M49" s="28"/>
      <c r="N49" s="25"/>
      <c r="O49" s="25"/>
      <c r="P49" s="25"/>
    </row>
    <row r="50" spans="1:16" ht="15" thickBot="1" x14ac:dyDescent="0.25">
      <c r="A50" s="23"/>
      <c r="B50" s="24" t="s">
        <v>360</v>
      </c>
      <c r="C50" s="25"/>
      <c r="D50" s="26"/>
      <c r="E50" s="27"/>
      <c r="F50" s="25"/>
      <c r="G50" s="27"/>
      <c r="H50" s="25"/>
      <c r="I50" s="25"/>
      <c r="J50" s="25"/>
      <c r="K50" s="25"/>
      <c r="L50" s="25"/>
      <c r="M50" s="28"/>
      <c r="N50" s="25"/>
      <c r="O50" s="25"/>
      <c r="P50" s="25"/>
    </row>
    <row r="51" spans="1:16" x14ac:dyDescent="0.2">
      <c r="A51" s="1"/>
      <c r="B51" s="29"/>
      <c r="C51" s="30"/>
      <c r="D51" s="31"/>
      <c r="E51" s="32"/>
      <c r="F51" s="30"/>
      <c r="G51" s="32"/>
      <c r="H51" s="30"/>
      <c r="I51" s="30"/>
      <c r="J51" s="30"/>
      <c r="K51" s="30"/>
      <c r="L51" s="30"/>
      <c r="M51" s="16"/>
      <c r="N51" s="30"/>
      <c r="O51" s="30"/>
      <c r="P51" s="30"/>
    </row>
    <row r="52" spans="1:16" ht="15" thickBot="1" x14ac:dyDescent="0.25">
      <c r="A52" s="5"/>
      <c r="B52" s="33" t="s">
        <v>49</v>
      </c>
      <c r="C52" s="34">
        <f t="shared" ref="C52:P52" si="9">SUM(C32:C51)</f>
        <v>640714.49</v>
      </c>
      <c r="D52" s="34">
        <f t="shared" si="9"/>
        <v>123951</v>
      </c>
      <c r="E52" s="34">
        <f t="shared" si="9"/>
        <v>0</v>
      </c>
      <c r="F52" s="34">
        <f t="shared" si="9"/>
        <v>0</v>
      </c>
      <c r="G52" s="34">
        <f t="shared" si="9"/>
        <v>503443</v>
      </c>
      <c r="H52" s="34">
        <f t="shared" si="9"/>
        <v>0</v>
      </c>
      <c r="I52" s="34">
        <f t="shared" si="9"/>
        <v>0</v>
      </c>
      <c r="J52" s="34">
        <f t="shared" si="9"/>
        <v>0</v>
      </c>
      <c r="K52" s="34">
        <f t="shared" si="9"/>
        <v>0</v>
      </c>
      <c r="L52" s="34">
        <f t="shared" si="9"/>
        <v>0</v>
      </c>
      <c r="M52" s="34">
        <f t="shared" si="9"/>
        <v>0</v>
      </c>
      <c r="N52" s="34">
        <f t="shared" si="9"/>
        <v>13320.49</v>
      </c>
      <c r="O52" s="34">
        <f t="shared" si="9"/>
        <v>0</v>
      </c>
      <c r="P52" s="34">
        <f t="shared" si="9"/>
        <v>0</v>
      </c>
    </row>
    <row r="54" spans="1:16" x14ac:dyDescent="0.2">
      <c r="B54" t="s">
        <v>50</v>
      </c>
      <c r="D54" s="39">
        <f t="shared" ref="D54:M54" si="10">+D28-D52</f>
        <v>886.30000000074506</v>
      </c>
      <c r="E54" s="39">
        <f t="shared" si="10"/>
        <v>0</v>
      </c>
      <c r="F54" s="39">
        <f t="shared" si="10"/>
        <v>0</v>
      </c>
      <c r="G54" s="39">
        <f t="shared" si="10"/>
        <v>531813</v>
      </c>
      <c r="H54" s="39">
        <f t="shared" si="10"/>
        <v>466943</v>
      </c>
      <c r="I54" s="39">
        <f t="shared" si="10"/>
        <v>1838.5299999999988</v>
      </c>
      <c r="J54" s="39">
        <f t="shared" si="10"/>
        <v>9058</v>
      </c>
      <c r="K54" s="39">
        <f t="shared" si="10"/>
        <v>1066480</v>
      </c>
      <c r="L54" s="39">
        <f t="shared" si="10"/>
        <v>1013909.65</v>
      </c>
      <c r="M54" s="39">
        <f t="shared" si="10"/>
        <v>0</v>
      </c>
      <c r="N54" s="39"/>
      <c r="O54" s="39">
        <f>+O28-O52</f>
        <v>77783.759999999995</v>
      </c>
      <c r="P54" s="39">
        <f>+P28-P52</f>
        <v>98498.32</v>
      </c>
    </row>
    <row r="56" spans="1:16" ht="15" thickBot="1" x14ac:dyDescent="0.25"/>
    <row r="57" spans="1:16" x14ac:dyDescent="0.2">
      <c r="A57" s="1" t="s">
        <v>2</v>
      </c>
      <c r="B57" s="102" t="s">
        <v>363</v>
      </c>
      <c r="C57" s="2"/>
      <c r="D57" s="3" t="s">
        <v>3</v>
      </c>
      <c r="E57" s="4" t="s">
        <v>4</v>
      </c>
      <c r="F57" s="2" t="s">
        <v>5</v>
      </c>
      <c r="G57" s="4" t="s">
        <v>7</v>
      </c>
      <c r="H57" s="4" t="s">
        <v>4</v>
      </c>
      <c r="I57" s="4" t="s">
        <v>4</v>
      </c>
      <c r="J57" s="2" t="s">
        <v>5</v>
      </c>
      <c r="K57" s="4" t="s">
        <v>52</v>
      </c>
      <c r="L57" s="4" t="s">
        <v>52</v>
      </c>
      <c r="M57" s="99" t="s">
        <v>6</v>
      </c>
      <c r="N57" s="100"/>
      <c r="O57" s="2"/>
      <c r="P57" s="2"/>
    </row>
    <row r="58" spans="1:16" ht="15" thickBot="1" x14ac:dyDescent="0.25">
      <c r="A58" s="5" t="s">
        <v>8</v>
      </c>
      <c r="B58" s="6" t="s">
        <v>9</v>
      </c>
      <c r="C58" s="7" t="s">
        <v>10</v>
      </c>
      <c r="D58" s="8" t="s">
        <v>11</v>
      </c>
      <c r="E58" s="9" t="s">
        <v>12</v>
      </c>
      <c r="F58" s="7" t="s">
        <v>12</v>
      </c>
      <c r="G58" s="9" t="s">
        <v>14</v>
      </c>
      <c r="H58" s="9" t="s">
        <v>48</v>
      </c>
      <c r="I58" s="9" t="s">
        <v>51</v>
      </c>
      <c r="J58" s="9" t="s">
        <v>48</v>
      </c>
      <c r="K58" s="9" t="s">
        <v>53</v>
      </c>
      <c r="L58" s="9" t="s">
        <v>51</v>
      </c>
      <c r="M58" s="10" t="s">
        <v>13</v>
      </c>
      <c r="N58" s="7" t="s">
        <v>10</v>
      </c>
      <c r="O58" s="7"/>
      <c r="P58" s="7"/>
    </row>
    <row r="59" spans="1:16" x14ac:dyDescent="0.2">
      <c r="A59" s="23"/>
      <c r="B59" s="58"/>
      <c r="C59" s="54"/>
      <c r="D59" s="55"/>
      <c r="E59" s="56"/>
      <c r="F59" s="54"/>
      <c r="G59" s="56"/>
      <c r="H59" s="54"/>
      <c r="I59" s="54"/>
      <c r="J59" s="54"/>
      <c r="K59" s="54"/>
      <c r="L59" s="54"/>
      <c r="M59" s="57"/>
      <c r="N59" s="54"/>
      <c r="O59" s="54"/>
      <c r="P59" s="54"/>
    </row>
    <row r="60" spans="1:16" x14ac:dyDescent="0.2">
      <c r="A60" s="23"/>
      <c r="B60" s="58" t="s">
        <v>348</v>
      </c>
      <c r="C60" s="19">
        <f t="shared" ref="C60:C67" si="11">SUM(D60:N60)</f>
        <v>75000</v>
      </c>
      <c r="D60" s="90"/>
      <c r="E60" s="91"/>
      <c r="F60" s="80"/>
      <c r="G60" s="91"/>
      <c r="H60" s="54"/>
      <c r="I60" s="54"/>
      <c r="J60" s="54"/>
      <c r="K60" s="80"/>
      <c r="L60" s="54">
        <v>75000</v>
      </c>
      <c r="M60" s="57"/>
      <c r="N60" s="54"/>
      <c r="O60" s="54"/>
      <c r="P60" s="54"/>
    </row>
    <row r="61" spans="1:16" x14ac:dyDescent="0.2">
      <c r="A61" s="17">
        <v>12</v>
      </c>
      <c r="B61" s="18" t="s">
        <v>32</v>
      </c>
      <c r="C61" s="19">
        <f t="shared" si="11"/>
        <v>20000</v>
      </c>
      <c r="D61" s="20"/>
      <c r="E61" s="21"/>
      <c r="F61" s="19"/>
      <c r="G61" s="21">
        <v>20000</v>
      </c>
      <c r="H61" s="19"/>
      <c r="I61" s="19"/>
      <c r="J61" s="19"/>
      <c r="K61" s="19"/>
      <c r="L61" s="19"/>
      <c r="M61" s="22"/>
      <c r="N61" s="19"/>
      <c r="O61" s="19"/>
      <c r="P61" s="19"/>
    </row>
    <row r="62" spans="1:16" x14ac:dyDescent="0.2">
      <c r="A62" s="17">
        <v>14</v>
      </c>
      <c r="B62" s="18" t="s">
        <v>33</v>
      </c>
      <c r="C62" s="19">
        <f t="shared" si="11"/>
        <v>50000</v>
      </c>
      <c r="D62" s="20"/>
      <c r="E62" s="21"/>
      <c r="F62" s="19"/>
      <c r="G62" s="21">
        <v>50000</v>
      </c>
      <c r="H62" s="19"/>
      <c r="I62" s="19"/>
      <c r="J62" s="19"/>
      <c r="K62" s="19"/>
      <c r="L62" s="19"/>
      <c r="M62" s="22"/>
      <c r="N62" s="19"/>
      <c r="O62" s="19"/>
      <c r="P62" s="19"/>
    </row>
    <row r="63" spans="1:16" x14ac:dyDescent="0.2">
      <c r="A63" s="17">
        <v>15</v>
      </c>
      <c r="B63" s="18" t="s">
        <v>34</v>
      </c>
      <c r="C63" s="19">
        <f t="shared" si="11"/>
        <v>60000</v>
      </c>
      <c r="D63" s="20"/>
      <c r="E63" s="21"/>
      <c r="F63" s="19"/>
      <c r="G63" s="21">
        <v>60000</v>
      </c>
      <c r="H63" s="19"/>
      <c r="I63" s="19"/>
      <c r="J63" s="19"/>
      <c r="K63" s="19"/>
      <c r="L63" s="19"/>
      <c r="M63" s="22"/>
      <c r="N63" s="19"/>
      <c r="O63" s="19"/>
      <c r="P63" s="19"/>
    </row>
    <row r="64" spans="1:16" s="97" customFormat="1" x14ac:dyDescent="0.2">
      <c r="A64" s="92"/>
      <c r="B64" s="93"/>
      <c r="C64" s="19">
        <f t="shared" si="11"/>
        <v>0</v>
      </c>
      <c r="D64" s="94"/>
      <c r="E64" s="95"/>
      <c r="F64" s="85"/>
      <c r="G64" s="95"/>
      <c r="H64" s="85"/>
      <c r="I64" s="85"/>
      <c r="J64" s="85"/>
      <c r="K64" s="85"/>
      <c r="L64" s="85"/>
      <c r="M64" s="96"/>
      <c r="N64" s="85"/>
      <c r="O64" s="85"/>
      <c r="P64" s="85"/>
    </row>
    <row r="65" spans="1:16" s="97" customFormat="1" x14ac:dyDescent="0.2">
      <c r="A65" s="83"/>
      <c r="B65" s="84"/>
      <c r="C65" s="19">
        <f t="shared" si="11"/>
        <v>0</v>
      </c>
      <c r="D65" s="86"/>
      <c r="E65" s="87"/>
      <c r="F65" s="88"/>
      <c r="G65" s="87"/>
      <c r="H65" s="88"/>
      <c r="I65" s="88"/>
      <c r="J65" s="88"/>
      <c r="K65" s="88"/>
      <c r="L65" s="88"/>
      <c r="M65" s="98"/>
      <c r="N65" s="88"/>
      <c r="O65" s="88"/>
      <c r="P65" s="88"/>
    </row>
    <row r="66" spans="1:16" x14ac:dyDescent="0.2">
      <c r="A66" s="83"/>
      <c r="B66" s="84"/>
      <c r="C66" s="19">
        <f t="shared" si="11"/>
        <v>0</v>
      </c>
      <c r="D66" s="86"/>
      <c r="E66" s="87"/>
      <c r="F66" s="88"/>
      <c r="G66" s="87"/>
      <c r="H66" s="25"/>
      <c r="I66" s="25"/>
      <c r="J66" s="25"/>
      <c r="K66" s="25"/>
      <c r="L66" s="25"/>
      <c r="M66" s="28"/>
      <c r="N66" s="25"/>
      <c r="O66" s="25"/>
      <c r="P66" s="25"/>
    </row>
    <row r="67" spans="1:16" x14ac:dyDescent="0.2">
      <c r="A67" s="83"/>
      <c r="B67" s="84"/>
      <c r="C67" s="19">
        <f t="shared" si="11"/>
        <v>0</v>
      </c>
      <c r="D67" s="86"/>
      <c r="E67" s="87"/>
      <c r="F67" s="88"/>
      <c r="G67" s="87"/>
      <c r="H67" s="25"/>
      <c r="I67" s="25"/>
      <c r="J67" s="25"/>
      <c r="K67" s="25"/>
      <c r="L67" s="25"/>
      <c r="M67" s="28"/>
      <c r="N67" s="25"/>
      <c r="O67" s="25"/>
      <c r="P67" s="25"/>
    </row>
    <row r="68" spans="1:16" x14ac:dyDescent="0.2">
      <c r="A68" s="83"/>
      <c r="B68" s="84"/>
      <c r="C68" s="85"/>
      <c r="D68" s="86"/>
      <c r="E68" s="87"/>
      <c r="F68" s="88"/>
      <c r="G68" s="89"/>
      <c r="H68" s="25"/>
      <c r="I68" s="25"/>
      <c r="J68" s="25"/>
      <c r="K68" s="25"/>
      <c r="L68" s="25"/>
      <c r="M68" s="28"/>
      <c r="N68" s="25"/>
      <c r="O68" s="25"/>
      <c r="P68" s="25"/>
    </row>
    <row r="69" spans="1:16" x14ac:dyDescent="0.2">
      <c r="A69" s="83"/>
      <c r="B69" s="84"/>
      <c r="C69" s="85"/>
      <c r="D69" s="86"/>
      <c r="E69" s="87"/>
      <c r="F69" s="88"/>
      <c r="G69" s="89"/>
      <c r="H69" s="25"/>
      <c r="I69" s="25"/>
      <c r="J69" s="25"/>
      <c r="K69" s="25"/>
      <c r="L69" s="25"/>
      <c r="M69" s="28"/>
      <c r="N69" s="25"/>
      <c r="O69" s="25"/>
      <c r="P69" s="25"/>
    </row>
    <row r="70" spans="1:16" x14ac:dyDescent="0.2">
      <c r="A70" s="83"/>
      <c r="B70" s="84"/>
      <c r="C70" s="85"/>
      <c r="D70" s="86"/>
      <c r="E70" s="87"/>
      <c r="F70" s="88"/>
      <c r="G70" s="89"/>
      <c r="H70" s="25"/>
      <c r="I70" s="25"/>
      <c r="J70" s="25"/>
      <c r="K70" s="25"/>
      <c r="L70" s="25"/>
      <c r="M70" s="28"/>
      <c r="N70" s="25"/>
      <c r="O70" s="25"/>
      <c r="P70" s="25"/>
    </row>
    <row r="71" spans="1:16" ht="15" thickBot="1" x14ac:dyDescent="0.25">
      <c r="A71" s="23"/>
      <c r="B71" s="24"/>
      <c r="C71" s="25"/>
      <c r="D71" s="26"/>
      <c r="E71" s="27"/>
      <c r="F71" s="25"/>
      <c r="G71" s="27"/>
      <c r="H71" s="25"/>
      <c r="I71" s="25"/>
      <c r="J71" s="25"/>
      <c r="K71" s="25"/>
      <c r="L71" s="25"/>
      <c r="M71" s="28"/>
      <c r="N71" s="25"/>
      <c r="O71" s="25"/>
      <c r="P71" s="25"/>
    </row>
    <row r="72" spans="1:16" x14ac:dyDescent="0.2">
      <c r="A72" s="1"/>
      <c r="B72" s="29"/>
      <c r="C72" s="30"/>
      <c r="D72" s="31"/>
      <c r="E72" s="32"/>
      <c r="F72" s="30"/>
      <c r="G72" s="32"/>
      <c r="H72" s="30"/>
      <c r="I72" s="30"/>
      <c r="J72" s="30"/>
      <c r="K72" s="30"/>
      <c r="L72" s="30"/>
      <c r="M72" s="16"/>
      <c r="N72" s="30"/>
      <c r="O72" s="30"/>
      <c r="P72" s="30"/>
    </row>
    <row r="73" spans="1:16" ht="15" thickBot="1" x14ac:dyDescent="0.25">
      <c r="A73" s="5"/>
      <c r="B73" s="33" t="s">
        <v>49</v>
      </c>
      <c r="C73" s="34">
        <f t="shared" ref="C73:P73" si="12">SUM(C59:C72)</f>
        <v>205000</v>
      </c>
      <c r="D73" s="34">
        <f t="shared" si="12"/>
        <v>0</v>
      </c>
      <c r="E73" s="34">
        <f t="shared" si="12"/>
        <v>0</v>
      </c>
      <c r="F73" s="34">
        <f t="shared" si="12"/>
        <v>0</v>
      </c>
      <c r="G73" s="34">
        <f t="shared" si="12"/>
        <v>130000</v>
      </c>
      <c r="H73" s="34">
        <f t="shared" si="12"/>
        <v>0</v>
      </c>
      <c r="I73" s="34">
        <f t="shared" si="12"/>
        <v>0</v>
      </c>
      <c r="J73" s="34">
        <f t="shared" si="12"/>
        <v>0</v>
      </c>
      <c r="K73" s="34">
        <f t="shared" si="12"/>
        <v>0</v>
      </c>
      <c r="L73" s="34">
        <f t="shared" si="12"/>
        <v>75000</v>
      </c>
      <c r="M73" s="34">
        <f t="shared" si="12"/>
        <v>0</v>
      </c>
      <c r="N73" s="34">
        <f t="shared" si="12"/>
        <v>0</v>
      </c>
      <c r="O73" s="34">
        <f t="shared" si="12"/>
        <v>0</v>
      </c>
      <c r="P73" s="34">
        <f t="shared" si="12"/>
        <v>0</v>
      </c>
    </row>
    <row r="75" spans="1:16" x14ac:dyDescent="0.2">
      <c r="B75" t="s">
        <v>50</v>
      </c>
      <c r="D75" s="39">
        <f t="shared" ref="D75:P75" si="13">+D54-D73</f>
        <v>886.30000000074506</v>
      </c>
      <c r="E75" s="39">
        <f t="shared" si="13"/>
        <v>0</v>
      </c>
      <c r="F75" s="39">
        <f t="shared" si="13"/>
        <v>0</v>
      </c>
      <c r="G75" s="39">
        <f t="shared" si="13"/>
        <v>401813</v>
      </c>
      <c r="H75" s="39">
        <f t="shared" si="13"/>
        <v>466943</v>
      </c>
      <c r="I75" s="39">
        <f t="shared" si="13"/>
        <v>1838.5299999999988</v>
      </c>
      <c r="J75" s="39">
        <f t="shared" si="13"/>
        <v>9058</v>
      </c>
      <c r="K75" s="39">
        <f t="shared" si="13"/>
        <v>1066480</v>
      </c>
      <c r="L75" s="39">
        <f t="shared" si="13"/>
        <v>938909.65</v>
      </c>
      <c r="M75" s="39">
        <f t="shared" si="13"/>
        <v>0</v>
      </c>
      <c r="N75" s="39">
        <f t="shared" si="13"/>
        <v>0</v>
      </c>
      <c r="O75" s="39">
        <f t="shared" si="13"/>
        <v>77783.759999999995</v>
      </c>
      <c r="P75" s="39">
        <f t="shared" si="13"/>
        <v>98498.32</v>
      </c>
    </row>
    <row r="76" spans="1:16" x14ac:dyDescent="0.2">
      <c r="B76" t="s">
        <v>350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1:16" x14ac:dyDescent="0.2">
      <c r="B77" t="s">
        <v>57</v>
      </c>
      <c r="C77" s="38">
        <v>4000</v>
      </c>
      <c r="D77" t="s">
        <v>366</v>
      </c>
    </row>
    <row r="78" spans="1:16" x14ac:dyDescent="0.2">
      <c r="B78" t="s">
        <v>58</v>
      </c>
      <c r="C78" s="38">
        <v>2000</v>
      </c>
      <c r="D78" t="s">
        <v>365</v>
      </c>
    </row>
    <row r="79" spans="1:16" x14ac:dyDescent="0.2">
      <c r="B79" t="s">
        <v>351</v>
      </c>
      <c r="C79" s="38">
        <v>-15000</v>
      </c>
    </row>
    <row r="80" spans="1:16" x14ac:dyDescent="0.2">
      <c r="B80" t="s">
        <v>353</v>
      </c>
      <c r="C80" s="38">
        <v>-35000</v>
      </c>
      <c r="D80" t="s">
        <v>352</v>
      </c>
    </row>
    <row r="81" spans="2:4" x14ac:dyDescent="0.2">
      <c r="B81" t="s">
        <v>354</v>
      </c>
      <c r="C81" s="38">
        <v>-45000</v>
      </c>
      <c r="D81" t="s">
        <v>355</v>
      </c>
    </row>
    <row r="82" spans="2:4" x14ac:dyDescent="0.2">
      <c r="B82" t="s">
        <v>59</v>
      </c>
      <c r="C82" s="38">
        <v>-20000</v>
      </c>
      <c r="D82" t="s">
        <v>356</v>
      </c>
    </row>
    <row r="83" spans="2:4" x14ac:dyDescent="0.2">
      <c r="B83" t="s">
        <v>60</v>
      </c>
      <c r="C83" s="42">
        <f>SUM(C77:C82)</f>
        <v>-109000</v>
      </c>
    </row>
  </sheetData>
  <mergeCells count="3">
    <mergeCell ref="M2:N2"/>
    <mergeCell ref="M30:N30"/>
    <mergeCell ref="M57:N57"/>
  </mergeCells>
  <pageMargins left="0.7" right="0.7" top="0.75" bottom="0.75" header="0.3" footer="0.3"/>
  <pageSetup fitToHeight="0" orientation="landscape" r:id="rId1"/>
  <rowBreaks count="2" manualBreakCount="2">
    <brk id="23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9" workbookViewId="0">
      <selection activeCell="C47" sqref="C47"/>
    </sheetView>
    <sheetView workbookViewId="1"/>
  </sheetViews>
  <sheetFormatPr defaultRowHeight="14.25" x14ac:dyDescent="0.2"/>
  <cols>
    <col min="1" max="1" width="26" customWidth="1"/>
    <col min="2" max="2" width="13.75" style="59" bestFit="1" customWidth="1"/>
    <col min="3" max="3" width="12.125" style="59" customWidth="1"/>
    <col min="4" max="5" width="12.25" style="47" customWidth="1"/>
  </cols>
  <sheetData>
    <row r="1" spans="1:5" x14ac:dyDescent="0.2">
      <c r="B1" s="59" t="s">
        <v>97</v>
      </c>
      <c r="C1" s="59" t="s">
        <v>98</v>
      </c>
      <c r="D1" s="78"/>
      <c r="E1" s="78"/>
    </row>
    <row r="3" spans="1:5" x14ac:dyDescent="0.2">
      <c r="A3" s="61" t="s">
        <v>62</v>
      </c>
    </row>
    <row r="4" spans="1:5" x14ac:dyDescent="0.2">
      <c r="A4" t="s">
        <v>63</v>
      </c>
      <c r="B4" s="59">
        <v>18178839</v>
      </c>
      <c r="C4" s="59">
        <v>18178839</v>
      </c>
      <c r="D4" s="78"/>
      <c r="E4" s="78"/>
    </row>
    <row r="5" spans="1:5" x14ac:dyDescent="0.2">
      <c r="A5">
        <v>2.5000000000000001E-2</v>
      </c>
      <c r="B5" s="59">
        <v>454471</v>
      </c>
      <c r="C5" s="59">
        <v>454471</v>
      </c>
      <c r="D5" s="78"/>
      <c r="E5" s="78"/>
    </row>
    <row r="6" spans="1:5" x14ac:dyDescent="0.2">
      <c r="A6" t="s">
        <v>64</v>
      </c>
      <c r="B6" s="59">
        <v>250000</v>
      </c>
      <c r="C6" s="59">
        <v>250000</v>
      </c>
      <c r="D6" s="78"/>
      <c r="E6" s="78"/>
    </row>
    <row r="7" spans="1:5" x14ac:dyDescent="0.2">
      <c r="A7" t="s">
        <v>65</v>
      </c>
      <c r="B7" s="59">
        <v>1165193</v>
      </c>
      <c r="C7" s="59">
        <v>1165193</v>
      </c>
      <c r="D7" s="78"/>
      <c r="E7" s="78"/>
    </row>
    <row r="8" spans="1:5" x14ac:dyDescent="0.2">
      <c r="A8" t="s">
        <v>66</v>
      </c>
      <c r="B8" s="60">
        <v>-300000</v>
      </c>
      <c r="C8" s="60">
        <v>-300000</v>
      </c>
      <c r="D8" s="78"/>
      <c r="E8" s="78"/>
    </row>
    <row r="9" spans="1:5" x14ac:dyDescent="0.2">
      <c r="A9" t="s">
        <v>67</v>
      </c>
      <c r="B9" s="59">
        <f>SUM(B4:B8)</f>
        <v>19748503</v>
      </c>
      <c r="C9" s="59">
        <f t="shared" ref="C9" si="0">SUM(C4:C8)</f>
        <v>19748503</v>
      </c>
      <c r="D9" s="78"/>
      <c r="E9" s="78"/>
    </row>
    <row r="10" spans="1:5" x14ac:dyDescent="0.2">
      <c r="D10" s="78"/>
      <c r="E10" s="78"/>
    </row>
    <row r="11" spans="1:5" x14ac:dyDescent="0.2">
      <c r="A11" t="s">
        <v>68</v>
      </c>
      <c r="B11" s="60">
        <v>-150000</v>
      </c>
      <c r="C11" s="60">
        <v>-150000</v>
      </c>
      <c r="D11" s="78"/>
      <c r="E11" s="78"/>
    </row>
    <row r="12" spans="1:5" x14ac:dyDescent="0.2">
      <c r="A12" t="s">
        <v>69</v>
      </c>
      <c r="B12" s="59">
        <f>SUM(B9:B11)</f>
        <v>19598503</v>
      </c>
      <c r="C12" s="59">
        <f t="shared" ref="C12" si="1">SUM(C9:C11)</f>
        <v>19598503</v>
      </c>
      <c r="D12" s="78"/>
      <c r="E12" s="78"/>
    </row>
    <row r="13" spans="1:5" x14ac:dyDescent="0.2">
      <c r="D13" s="78"/>
      <c r="E13" s="78"/>
    </row>
    <row r="14" spans="1:5" x14ac:dyDescent="0.2">
      <c r="A14" s="61" t="s">
        <v>70</v>
      </c>
      <c r="D14" s="78"/>
      <c r="E14" s="78"/>
    </row>
    <row r="15" spans="1:5" x14ac:dyDescent="0.2">
      <c r="A15" t="s">
        <v>71</v>
      </c>
      <c r="B15" s="59">
        <v>1564443</v>
      </c>
      <c r="C15" s="59">
        <v>1521832</v>
      </c>
      <c r="D15" s="78"/>
      <c r="E15" s="78"/>
    </row>
    <row r="16" spans="1:5" x14ac:dyDescent="0.2">
      <c r="A16" t="s">
        <v>72</v>
      </c>
      <c r="B16" s="59">
        <v>57632</v>
      </c>
      <c r="C16" s="59">
        <v>53400</v>
      </c>
      <c r="D16" s="78"/>
      <c r="E16" s="78"/>
    </row>
    <row r="17" spans="1:5" x14ac:dyDescent="0.2">
      <c r="A17" t="s">
        <v>73</v>
      </c>
      <c r="B17" s="59">
        <v>48208</v>
      </c>
      <c r="C17" s="59">
        <v>48208</v>
      </c>
      <c r="D17" s="78"/>
      <c r="E17" s="78"/>
    </row>
    <row r="18" spans="1:5" x14ac:dyDescent="0.2">
      <c r="A18" t="s">
        <v>74</v>
      </c>
      <c r="B18" s="60">
        <v>220146</v>
      </c>
      <c r="C18" s="60">
        <v>170073</v>
      </c>
      <c r="D18" s="78"/>
      <c r="E18" s="78"/>
    </row>
    <row r="19" spans="1:5" x14ac:dyDescent="0.2">
      <c r="A19" t="s">
        <v>75</v>
      </c>
      <c r="B19" s="59">
        <f>SUM(B15:B18)</f>
        <v>1890429</v>
      </c>
      <c r="C19" s="59">
        <f t="shared" ref="C19" si="2">SUM(C15:C18)</f>
        <v>1793513</v>
      </c>
      <c r="D19" s="78"/>
      <c r="E19" s="78"/>
    </row>
    <row r="20" spans="1:5" x14ac:dyDescent="0.2">
      <c r="D20" s="78"/>
      <c r="E20" s="78"/>
    </row>
    <row r="21" spans="1:5" x14ac:dyDescent="0.2">
      <c r="A21" t="s">
        <v>76</v>
      </c>
      <c r="B21" s="60">
        <v>-94593</v>
      </c>
      <c r="C21" s="60">
        <v>-94593</v>
      </c>
      <c r="D21" s="78"/>
      <c r="E21" s="78"/>
    </row>
    <row r="22" spans="1:5" x14ac:dyDescent="0.2">
      <c r="A22" t="s">
        <v>77</v>
      </c>
      <c r="B22" s="59">
        <f>SUM(B19:B21)</f>
        <v>1795836</v>
      </c>
      <c r="C22" s="59">
        <f t="shared" ref="C22" si="3">SUM(C19:C21)</f>
        <v>1698920</v>
      </c>
      <c r="D22" s="78"/>
      <c r="E22" s="78"/>
    </row>
    <row r="23" spans="1:5" x14ac:dyDescent="0.2">
      <c r="D23" s="78"/>
      <c r="E23" s="78"/>
    </row>
    <row r="24" spans="1:5" x14ac:dyDescent="0.2">
      <c r="A24" s="61" t="s">
        <v>78</v>
      </c>
      <c r="D24" s="78"/>
      <c r="E24" s="78"/>
    </row>
    <row r="25" spans="1:5" x14ac:dyDescent="0.2">
      <c r="A25" t="s">
        <v>79</v>
      </c>
      <c r="B25" s="59">
        <v>700000</v>
      </c>
      <c r="C25" s="59">
        <v>675000</v>
      </c>
      <c r="D25" s="78"/>
      <c r="E25" s="78"/>
    </row>
    <row r="26" spans="1:5" x14ac:dyDescent="0.2">
      <c r="A26" t="s">
        <v>80</v>
      </c>
      <c r="B26" s="59">
        <v>1000</v>
      </c>
      <c r="C26" s="59">
        <v>1000</v>
      </c>
      <c r="D26" s="78"/>
      <c r="E26" s="78"/>
    </row>
    <row r="27" spans="1:5" x14ac:dyDescent="0.2">
      <c r="A27" t="s">
        <v>81</v>
      </c>
      <c r="B27" s="59">
        <v>55000</v>
      </c>
      <c r="C27" s="59">
        <v>30000</v>
      </c>
      <c r="D27" s="78"/>
      <c r="E27" s="78"/>
    </row>
    <row r="28" spans="1:5" x14ac:dyDescent="0.2">
      <c r="A28" t="s">
        <v>82</v>
      </c>
      <c r="B28" s="59">
        <v>118000</v>
      </c>
      <c r="C28" s="59">
        <v>115000</v>
      </c>
      <c r="D28" s="78"/>
      <c r="E28" s="78"/>
    </row>
    <row r="29" spans="1:5" x14ac:dyDescent="0.2">
      <c r="A29" t="s">
        <v>83</v>
      </c>
      <c r="B29" s="59">
        <v>15000</v>
      </c>
      <c r="C29" s="59">
        <v>15000</v>
      </c>
      <c r="D29" s="78"/>
      <c r="E29" s="78"/>
    </row>
    <row r="30" spans="1:5" x14ac:dyDescent="0.2">
      <c r="A30" t="s">
        <v>84</v>
      </c>
      <c r="B30" s="59">
        <v>238000</v>
      </c>
      <c r="C30" s="59">
        <v>238000</v>
      </c>
      <c r="D30" s="78"/>
      <c r="E30" s="78"/>
    </row>
    <row r="31" spans="1:5" x14ac:dyDescent="0.2">
      <c r="A31" t="s">
        <v>85</v>
      </c>
      <c r="B31" s="59">
        <v>80793</v>
      </c>
      <c r="C31" s="59">
        <v>80793</v>
      </c>
      <c r="D31" s="78"/>
      <c r="E31" s="78"/>
    </row>
    <row r="32" spans="1:5" x14ac:dyDescent="0.2">
      <c r="A32" t="s">
        <v>86</v>
      </c>
      <c r="B32" s="59">
        <v>59760</v>
      </c>
      <c r="C32" s="59">
        <v>53760</v>
      </c>
      <c r="D32" s="78"/>
      <c r="E32" s="78"/>
    </row>
    <row r="33" spans="1:5" x14ac:dyDescent="0.2">
      <c r="A33" t="s">
        <v>87</v>
      </c>
      <c r="B33" s="59">
        <v>149000</v>
      </c>
      <c r="C33" s="59">
        <v>130500</v>
      </c>
      <c r="D33" s="78"/>
      <c r="E33" s="78"/>
    </row>
    <row r="34" spans="1:5" x14ac:dyDescent="0.2">
      <c r="A34" t="s">
        <v>88</v>
      </c>
      <c r="B34" s="59">
        <v>19000</v>
      </c>
      <c r="C34" s="59">
        <v>19000</v>
      </c>
      <c r="D34" s="78"/>
      <c r="E34" s="78"/>
    </row>
    <row r="35" spans="1:5" x14ac:dyDescent="0.2">
      <c r="A35" t="s">
        <v>89</v>
      </c>
      <c r="B35" s="59">
        <v>9000</v>
      </c>
      <c r="C35" s="59">
        <v>5000</v>
      </c>
      <c r="D35" s="78"/>
      <c r="E35" s="78"/>
    </row>
    <row r="36" spans="1:5" x14ac:dyDescent="0.2">
      <c r="A36" t="s">
        <v>90</v>
      </c>
      <c r="B36" s="60">
        <v>69347</v>
      </c>
      <c r="C36" s="60">
        <v>69068</v>
      </c>
      <c r="D36" s="78"/>
      <c r="E36" s="78"/>
    </row>
    <row r="37" spans="1:5" x14ac:dyDescent="0.2">
      <c r="A37" t="s">
        <v>91</v>
      </c>
      <c r="B37" s="59">
        <f>SUM(B25:B36)</f>
        <v>1513900</v>
      </c>
      <c r="C37" s="59">
        <f t="shared" ref="C37" si="4">SUM(C25:C36)</f>
        <v>1432121</v>
      </c>
      <c r="D37" s="78"/>
      <c r="E37" s="78"/>
    </row>
    <row r="38" spans="1:5" x14ac:dyDescent="0.2">
      <c r="D38" s="78"/>
      <c r="E38" s="78"/>
    </row>
    <row r="39" spans="1:5" x14ac:dyDescent="0.2">
      <c r="A39" t="s">
        <v>92</v>
      </c>
      <c r="D39" s="78"/>
      <c r="E39" s="78"/>
    </row>
    <row r="40" spans="1:5" x14ac:dyDescent="0.2">
      <c r="A40" t="s">
        <v>93</v>
      </c>
      <c r="B40" s="59">
        <v>73957</v>
      </c>
      <c r="C40" s="59">
        <v>73957</v>
      </c>
      <c r="D40" s="78"/>
      <c r="E40" s="78"/>
    </row>
    <row r="41" spans="1:5" x14ac:dyDescent="0.2">
      <c r="A41" t="s">
        <v>94</v>
      </c>
      <c r="B41" s="59">
        <v>50250</v>
      </c>
      <c r="C41" s="59">
        <v>50250</v>
      </c>
      <c r="D41" s="78"/>
      <c r="E41" s="78"/>
    </row>
    <row r="42" spans="1:5" x14ac:dyDescent="0.2">
      <c r="A42" t="s">
        <v>95</v>
      </c>
      <c r="B42" s="60">
        <f>+B31</f>
        <v>80793</v>
      </c>
      <c r="C42" s="60">
        <f t="shared" ref="C42" si="5">+C31</f>
        <v>80793</v>
      </c>
      <c r="D42" s="78"/>
      <c r="E42" s="78"/>
    </row>
    <row r="43" spans="1:5" x14ac:dyDescent="0.2">
      <c r="A43" t="s">
        <v>96</v>
      </c>
      <c r="B43" s="59">
        <f>SUM(B37:B42)</f>
        <v>1718900</v>
      </c>
      <c r="C43" s="59">
        <f t="shared" ref="C43" si="6">SUM(C37:C42)</f>
        <v>1637121</v>
      </c>
      <c r="D43" s="78"/>
      <c r="E43" s="78"/>
    </row>
    <row r="44" spans="1:5" x14ac:dyDescent="0.2">
      <c r="D44" s="78"/>
      <c r="E44" s="78"/>
    </row>
    <row r="45" spans="1:5" x14ac:dyDescent="0.2">
      <c r="A45" t="s">
        <v>99</v>
      </c>
      <c r="B45" s="59">
        <f>+B43+B22+B12</f>
        <v>23113239</v>
      </c>
      <c r="C45" s="59">
        <f t="shared" ref="C45" si="7">+C43+C22+C12</f>
        <v>22934544</v>
      </c>
      <c r="D45" s="78"/>
      <c r="E45" s="78"/>
    </row>
    <row r="46" spans="1:5" x14ac:dyDescent="0.2">
      <c r="D46" s="79"/>
      <c r="E46" s="79"/>
    </row>
    <row r="47" spans="1:5" x14ac:dyDescent="0.2">
      <c r="A47" t="s">
        <v>344</v>
      </c>
      <c r="C47" s="59">
        <f>+C45-B45</f>
        <v>-178695</v>
      </c>
      <c r="D47" s="79"/>
      <c r="E47" s="79"/>
    </row>
    <row r="49" spans="4:4" x14ac:dyDescent="0.2">
      <c r="D49" s="7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workbookViewId="0">
      <selection activeCell="B10" sqref="B10"/>
    </sheetView>
    <sheetView workbookViewId="1"/>
  </sheetViews>
  <sheetFormatPr defaultRowHeight="14.25" x14ac:dyDescent="0.2"/>
  <cols>
    <col min="1" max="1" width="15" customWidth="1"/>
    <col min="2" max="2" width="22.875" customWidth="1"/>
    <col min="3" max="13" width="10.25" customWidth="1"/>
  </cols>
  <sheetData>
    <row r="1" spans="1:33" x14ac:dyDescent="0.2">
      <c r="A1" s="62"/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  <c r="M1" s="63"/>
      <c r="N1" s="63"/>
      <c r="O1" s="64" t="s">
        <v>100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3"/>
      <c r="AD1" s="65"/>
      <c r="AE1" s="65"/>
      <c r="AF1" s="62"/>
      <c r="AG1" s="62"/>
    </row>
    <row r="2" spans="1:33" x14ac:dyDescent="0.2">
      <c r="A2" s="62" t="s">
        <v>101</v>
      </c>
      <c r="B2" s="62"/>
      <c r="C2" s="62"/>
      <c r="D2" s="62"/>
      <c r="E2" s="62"/>
      <c r="F2" s="66"/>
      <c r="G2" s="66"/>
      <c r="H2" s="66"/>
      <c r="I2" s="66"/>
      <c r="J2" s="67"/>
      <c r="K2" s="68"/>
      <c r="L2" s="68"/>
      <c r="M2" s="68"/>
      <c r="N2" s="68" t="s">
        <v>102</v>
      </c>
      <c r="O2" s="69" t="s">
        <v>98</v>
      </c>
      <c r="P2" s="65"/>
      <c r="Q2" s="65"/>
      <c r="R2" s="65"/>
      <c r="S2" s="65" t="s">
        <v>103</v>
      </c>
      <c r="T2" s="65"/>
      <c r="U2" s="65" t="s">
        <v>104</v>
      </c>
      <c r="V2" s="65"/>
      <c r="W2" s="65" t="s">
        <v>105</v>
      </c>
      <c r="X2" s="65" t="s">
        <v>106</v>
      </c>
      <c r="Y2" s="65" t="s">
        <v>107</v>
      </c>
      <c r="Z2" s="65" t="s">
        <v>108</v>
      </c>
      <c r="AA2" s="65" t="s">
        <v>109</v>
      </c>
      <c r="AB2" s="65" t="s">
        <v>110</v>
      </c>
      <c r="AC2" s="63" t="s">
        <v>111</v>
      </c>
      <c r="AD2" s="65" t="s">
        <v>112</v>
      </c>
      <c r="AE2" s="65"/>
      <c r="AF2" s="62"/>
      <c r="AG2" s="62"/>
    </row>
    <row r="3" spans="1:33" x14ac:dyDescent="0.2">
      <c r="A3" s="62"/>
      <c r="B3" s="62"/>
      <c r="C3" s="70" t="s">
        <v>113</v>
      </c>
      <c r="D3" s="70" t="s">
        <v>113</v>
      </c>
      <c r="E3" s="70" t="s">
        <v>113</v>
      </c>
      <c r="F3" s="70" t="s">
        <v>113</v>
      </c>
      <c r="G3" s="70" t="s">
        <v>113</v>
      </c>
      <c r="H3" s="70" t="s">
        <v>114</v>
      </c>
      <c r="I3" s="70" t="s">
        <v>115</v>
      </c>
      <c r="J3" s="70" t="s">
        <v>116</v>
      </c>
      <c r="K3" s="70" t="s">
        <v>117</v>
      </c>
      <c r="L3" s="70" t="s">
        <v>116</v>
      </c>
      <c r="M3" s="70" t="s">
        <v>118</v>
      </c>
      <c r="N3" s="70" t="s">
        <v>116</v>
      </c>
      <c r="O3" s="70" t="s">
        <v>116</v>
      </c>
      <c r="P3" s="65" t="s">
        <v>119</v>
      </c>
      <c r="Q3" s="65" t="s">
        <v>120</v>
      </c>
      <c r="R3" s="65" t="s">
        <v>121</v>
      </c>
      <c r="S3" s="65" t="s">
        <v>122</v>
      </c>
      <c r="T3" s="65" t="s">
        <v>123</v>
      </c>
      <c r="U3" s="65" t="s">
        <v>124</v>
      </c>
      <c r="V3" s="65" t="s">
        <v>125</v>
      </c>
      <c r="W3" s="65" t="s">
        <v>126</v>
      </c>
      <c r="X3" s="65" t="s">
        <v>127</v>
      </c>
      <c r="Y3" s="65" t="s">
        <v>128</v>
      </c>
      <c r="Z3" s="65" t="s">
        <v>129</v>
      </c>
      <c r="AA3" s="65" t="s">
        <v>130</v>
      </c>
      <c r="AB3" s="65" t="s">
        <v>131</v>
      </c>
      <c r="AC3" s="63" t="s">
        <v>131</v>
      </c>
      <c r="AD3" s="65" t="s">
        <v>132</v>
      </c>
      <c r="AE3" s="65"/>
      <c r="AF3" s="62"/>
      <c r="AG3" s="62"/>
    </row>
    <row r="4" spans="1:33" x14ac:dyDescent="0.2">
      <c r="A4" s="62" t="s">
        <v>133</v>
      </c>
      <c r="B4" s="62" t="s">
        <v>134</v>
      </c>
      <c r="C4" s="71" t="s">
        <v>135</v>
      </c>
      <c r="D4" s="71" t="s">
        <v>136</v>
      </c>
      <c r="E4" s="71" t="s">
        <v>137</v>
      </c>
      <c r="F4" s="71" t="s">
        <v>138</v>
      </c>
      <c r="G4" s="71" t="s">
        <v>139</v>
      </c>
      <c r="H4" s="70" t="s">
        <v>140</v>
      </c>
      <c r="I4" s="70" t="s">
        <v>140</v>
      </c>
      <c r="J4" s="71" t="s">
        <v>141</v>
      </c>
      <c r="K4" s="70" t="s">
        <v>140</v>
      </c>
      <c r="L4" s="71" t="s">
        <v>142</v>
      </c>
      <c r="M4" s="70" t="s">
        <v>142</v>
      </c>
      <c r="N4" s="71" t="s">
        <v>143</v>
      </c>
      <c r="O4" s="71" t="s">
        <v>143</v>
      </c>
      <c r="P4" s="65" t="s">
        <v>144</v>
      </c>
      <c r="Q4" s="65" t="s">
        <v>144</v>
      </c>
      <c r="R4" s="65" t="s">
        <v>145</v>
      </c>
      <c r="S4" s="65" t="s">
        <v>144</v>
      </c>
      <c r="T4" s="65"/>
      <c r="U4" s="65"/>
      <c r="V4" s="65"/>
      <c r="W4" s="65" t="s">
        <v>146</v>
      </c>
      <c r="X4" s="65"/>
      <c r="Y4" s="65"/>
      <c r="Z4" s="65"/>
      <c r="AA4" s="65"/>
      <c r="AB4" s="65"/>
      <c r="AC4" s="63"/>
      <c r="AD4" s="65"/>
      <c r="AE4" s="65"/>
      <c r="AF4" s="62"/>
      <c r="AG4" s="62"/>
    </row>
    <row r="5" spans="1:33" x14ac:dyDescent="0.2">
      <c r="A5" s="62" t="s">
        <v>147</v>
      </c>
      <c r="B5" s="62" t="s">
        <v>148</v>
      </c>
      <c r="C5" s="63">
        <f>-8997.08+607374.23</f>
        <v>598377.15</v>
      </c>
      <c r="D5" s="63">
        <v>658373.30000000005</v>
      </c>
      <c r="E5" s="63">
        <v>702846.93</v>
      </c>
      <c r="F5" s="63">
        <v>713100.67</v>
      </c>
      <c r="G5" s="65">
        <v>764180.46</v>
      </c>
      <c r="H5" s="63">
        <v>731217.64</v>
      </c>
      <c r="I5" s="63">
        <v>829212.22</v>
      </c>
      <c r="J5" s="72">
        <v>657000</v>
      </c>
      <c r="K5" s="73">
        <v>821525.16</v>
      </c>
      <c r="L5" s="72">
        <v>346037</v>
      </c>
      <c r="M5" s="73">
        <v>753028.2</v>
      </c>
      <c r="N5" s="72">
        <v>700000</v>
      </c>
      <c r="O5" s="74">
        <v>650000</v>
      </c>
      <c r="P5" s="65">
        <f>+O5</f>
        <v>650000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3"/>
      <c r="AD5" s="65"/>
      <c r="AE5" s="65">
        <f t="shared" ref="AE5:AE20" si="0">SUM(P5:AD5)</f>
        <v>650000</v>
      </c>
      <c r="AF5" s="62"/>
      <c r="AG5" s="62"/>
    </row>
    <row r="6" spans="1:33" x14ac:dyDescent="0.2">
      <c r="A6" s="62" t="s">
        <v>149</v>
      </c>
      <c r="B6" s="62" t="s">
        <v>150</v>
      </c>
      <c r="C6" s="63">
        <v>1789</v>
      </c>
      <c r="D6" s="63">
        <v>1511</v>
      </c>
      <c r="E6" s="63">
        <v>1598</v>
      </c>
      <c r="F6" s="63">
        <v>1718</v>
      </c>
      <c r="G6" s="65">
        <v>2057</v>
      </c>
      <c r="H6" s="63">
        <v>1951</v>
      </c>
      <c r="I6" s="63">
        <v>1376</v>
      </c>
      <c r="J6" s="65"/>
      <c r="K6" s="63">
        <v>1816</v>
      </c>
      <c r="L6" s="65">
        <v>1000</v>
      </c>
      <c r="M6" s="63">
        <v>1463</v>
      </c>
      <c r="N6" s="65">
        <v>1000</v>
      </c>
      <c r="O6" s="65">
        <v>1000</v>
      </c>
      <c r="P6" s="65"/>
      <c r="Q6" s="65">
        <f>+O6</f>
        <v>1000</v>
      </c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3"/>
      <c r="AD6" s="65"/>
      <c r="AE6" s="65">
        <f t="shared" si="0"/>
        <v>1000</v>
      </c>
      <c r="AF6" s="62"/>
      <c r="AG6" s="62"/>
    </row>
    <row r="7" spans="1:33" x14ac:dyDescent="0.2">
      <c r="A7" s="62" t="s">
        <v>151</v>
      </c>
      <c r="B7" s="62" t="s">
        <v>152</v>
      </c>
      <c r="C7" s="63">
        <v>75825.14</v>
      </c>
      <c r="D7" s="63">
        <v>87694.99</v>
      </c>
      <c r="E7" s="63">
        <v>81903.33</v>
      </c>
      <c r="F7" s="63">
        <v>76046.100000000006</v>
      </c>
      <c r="G7" s="65">
        <v>67042.13</v>
      </c>
      <c r="H7" s="63">
        <v>78881.56</v>
      </c>
      <c r="I7" s="63">
        <v>91447.59</v>
      </c>
      <c r="J7" s="65">
        <v>50000</v>
      </c>
      <c r="K7" s="63">
        <v>110295.01</v>
      </c>
      <c r="L7" s="65">
        <v>70000</v>
      </c>
      <c r="M7" s="63">
        <v>77420.070000000007</v>
      </c>
      <c r="N7" s="65">
        <v>87000</v>
      </c>
      <c r="O7" s="74">
        <v>60000</v>
      </c>
      <c r="P7" s="65"/>
      <c r="Q7" s="65"/>
      <c r="R7" s="65"/>
      <c r="S7" s="65">
        <f>+O7</f>
        <v>60000</v>
      </c>
      <c r="T7" s="65"/>
      <c r="U7" s="65"/>
      <c r="V7" s="65"/>
      <c r="W7" s="65"/>
      <c r="X7" s="65"/>
      <c r="Y7" s="65"/>
      <c r="Z7" s="65"/>
      <c r="AA7" s="65"/>
      <c r="AB7" s="65"/>
      <c r="AC7" s="63"/>
      <c r="AD7" s="65"/>
      <c r="AE7" s="65">
        <f t="shared" si="0"/>
        <v>60000</v>
      </c>
      <c r="AF7" s="62"/>
      <c r="AG7" s="62"/>
    </row>
    <row r="8" spans="1:33" x14ac:dyDescent="0.2">
      <c r="A8" s="62" t="s">
        <v>153</v>
      </c>
      <c r="B8" s="62" t="s">
        <v>154</v>
      </c>
      <c r="C8" s="63">
        <v>23428.02</v>
      </c>
      <c r="D8" s="63">
        <v>30408.44</v>
      </c>
      <c r="E8" s="63">
        <v>24285.200000000001</v>
      </c>
      <c r="F8" s="63">
        <v>26054.78</v>
      </c>
      <c r="G8" s="65">
        <v>30249.4</v>
      </c>
      <c r="H8" s="63">
        <v>27374.36</v>
      </c>
      <c r="I8" s="63">
        <v>30929.07</v>
      </c>
      <c r="J8" s="65">
        <v>10000</v>
      </c>
      <c r="K8" s="63">
        <v>28793.42</v>
      </c>
      <c r="L8" s="65">
        <v>20000</v>
      </c>
      <c r="M8" s="63">
        <v>30549.89</v>
      </c>
      <c r="N8" s="65">
        <v>20000</v>
      </c>
      <c r="O8" s="65">
        <v>20000</v>
      </c>
      <c r="P8" s="65"/>
      <c r="Q8" s="65"/>
      <c r="R8" s="65"/>
      <c r="S8" s="65">
        <f>+O8</f>
        <v>20000</v>
      </c>
      <c r="T8" s="65"/>
      <c r="U8" s="65"/>
      <c r="V8" s="65"/>
      <c r="W8" s="65"/>
      <c r="X8" s="65"/>
      <c r="Y8" s="65"/>
      <c r="Z8" s="65"/>
      <c r="AA8" s="65"/>
      <c r="AB8" s="65"/>
      <c r="AC8" s="63"/>
      <c r="AD8" s="65"/>
      <c r="AE8" s="65">
        <f t="shared" si="0"/>
        <v>20000</v>
      </c>
      <c r="AF8" s="62"/>
      <c r="AG8" s="62"/>
    </row>
    <row r="9" spans="1:33" x14ac:dyDescent="0.2">
      <c r="A9" s="62" t="s">
        <v>155</v>
      </c>
      <c r="B9" s="62" t="s">
        <v>156</v>
      </c>
      <c r="C9" s="63">
        <v>9712.44</v>
      </c>
      <c r="D9" s="63">
        <v>8115.34</v>
      </c>
      <c r="E9" s="63">
        <v>3050.35</v>
      </c>
      <c r="F9" s="63">
        <v>12028.24</v>
      </c>
      <c r="G9" s="65">
        <v>8013.18</v>
      </c>
      <c r="H9" s="63">
        <v>17524.57</v>
      </c>
      <c r="I9" s="63">
        <v>55251.14</v>
      </c>
      <c r="J9" s="65">
        <v>10000</v>
      </c>
      <c r="K9" s="63">
        <v>15059.67</v>
      </c>
      <c r="L9" s="65">
        <v>11000</v>
      </c>
      <c r="M9" s="63">
        <v>24344.86</v>
      </c>
      <c r="N9" s="65">
        <v>11000</v>
      </c>
      <c r="O9" s="72">
        <v>11000</v>
      </c>
      <c r="P9" s="65"/>
      <c r="Q9" s="65"/>
      <c r="R9" s="65"/>
      <c r="S9" s="65">
        <f>+O9</f>
        <v>11000</v>
      </c>
      <c r="T9" s="65"/>
      <c r="U9" s="65"/>
      <c r="V9" s="65"/>
      <c r="W9" s="65"/>
      <c r="X9" s="65"/>
      <c r="Y9" s="65"/>
      <c r="Z9" s="65"/>
      <c r="AA9" s="65"/>
      <c r="AB9" s="65"/>
      <c r="AC9" s="63"/>
      <c r="AD9" s="65"/>
      <c r="AE9" s="65">
        <f t="shared" si="0"/>
        <v>11000</v>
      </c>
      <c r="AF9" s="62"/>
      <c r="AG9" s="62"/>
    </row>
    <row r="10" spans="1:33" x14ac:dyDescent="0.2">
      <c r="A10" s="62" t="s">
        <v>157</v>
      </c>
      <c r="B10" s="62" t="s">
        <v>158</v>
      </c>
      <c r="C10" s="63">
        <v>9290.56</v>
      </c>
      <c r="D10" s="63">
        <v>11427.17</v>
      </c>
      <c r="E10" s="63">
        <v>10620</v>
      </c>
      <c r="F10" s="63">
        <v>12661.5</v>
      </c>
      <c r="G10" s="65">
        <v>13920</v>
      </c>
      <c r="H10" s="63">
        <v>11743</v>
      </c>
      <c r="I10" s="63">
        <v>12600</v>
      </c>
      <c r="J10" s="65">
        <v>9000</v>
      </c>
      <c r="K10" s="63">
        <v>12760</v>
      </c>
      <c r="L10" s="65">
        <v>11000</v>
      </c>
      <c r="M10" s="63">
        <v>12610</v>
      </c>
      <c r="N10" s="65">
        <v>11000</v>
      </c>
      <c r="O10" s="74">
        <v>12000</v>
      </c>
      <c r="P10" s="65"/>
      <c r="Q10" s="65"/>
      <c r="R10" s="65"/>
      <c r="S10" s="65"/>
      <c r="T10" s="65"/>
      <c r="U10" s="65"/>
      <c r="V10" s="65"/>
      <c r="W10" s="65">
        <f>+O10</f>
        <v>12000</v>
      </c>
      <c r="X10" s="65"/>
      <c r="Y10" s="65"/>
      <c r="Z10" s="65"/>
      <c r="AA10" s="65"/>
      <c r="AB10" s="65"/>
      <c r="AC10" s="63"/>
      <c r="AD10" s="65"/>
      <c r="AE10" s="65">
        <f t="shared" si="0"/>
        <v>12000</v>
      </c>
      <c r="AF10" s="62"/>
      <c r="AG10" s="62"/>
    </row>
    <row r="11" spans="1:33" x14ac:dyDescent="0.2">
      <c r="A11" s="62" t="s">
        <v>159</v>
      </c>
      <c r="B11" s="62" t="s">
        <v>160</v>
      </c>
      <c r="C11" s="63">
        <v>1223.52</v>
      </c>
      <c r="D11" s="63">
        <v>1080</v>
      </c>
      <c r="E11" s="63">
        <v>0</v>
      </c>
      <c r="F11" s="63">
        <v>1200</v>
      </c>
      <c r="G11" s="65">
        <v>1200</v>
      </c>
      <c r="H11" s="63">
        <v>840</v>
      </c>
      <c r="I11" s="63"/>
      <c r="J11" s="65"/>
      <c r="K11" s="63">
        <v>10000</v>
      </c>
      <c r="L11" s="65">
        <v>0</v>
      </c>
      <c r="M11" s="63">
        <v>11280</v>
      </c>
      <c r="N11" s="65">
        <v>10000</v>
      </c>
      <c r="O11" s="65">
        <v>10000</v>
      </c>
      <c r="P11" s="65"/>
      <c r="Q11" s="65"/>
      <c r="R11" s="65"/>
      <c r="S11" s="65"/>
      <c r="T11" s="65">
        <f>+O11</f>
        <v>10000</v>
      </c>
      <c r="U11" s="65"/>
      <c r="V11" s="65"/>
      <c r="W11" s="65"/>
      <c r="X11" s="65"/>
      <c r="Y11" s="65"/>
      <c r="Z11" s="65"/>
      <c r="AA11" s="65"/>
      <c r="AB11" s="65"/>
      <c r="AC11" s="63"/>
      <c r="AD11" s="65"/>
      <c r="AE11" s="65">
        <f t="shared" si="0"/>
        <v>10000</v>
      </c>
      <c r="AF11" s="62"/>
      <c r="AG11" s="62"/>
    </row>
    <row r="12" spans="1:33" x14ac:dyDescent="0.2">
      <c r="A12" s="62" t="s">
        <v>161</v>
      </c>
      <c r="B12" s="62" t="s">
        <v>162</v>
      </c>
      <c r="C12" s="63">
        <v>5760</v>
      </c>
      <c r="D12" s="63">
        <v>5760</v>
      </c>
      <c r="E12" s="63">
        <v>6192</v>
      </c>
      <c r="F12" s="63">
        <v>6192</v>
      </c>
      <c r="G12" s="65">
        <v>5736</v>
      </c>
      <c r="H12" s="63">
        <v>5736</v>
      </c>
      <c r="I12" s="63">
        <v>5388</v>
      </c>
      <c r="J12" s="65">
        <v>5000</v>
      </c>
      <c r="K12" s="63">
        <v>5040</v>
      </c>
      <c r="L12" s="65">
        <v>5000</v>
      </c>
      <c r="M12" s="63">
        <v>3696</v>
      </c>
      <c r="N12" s="65">
        <v>5000</v>
      </c>
      <c r="O12" s="65">
        <v>5000</v>
      </c>
      <c r="P12" s="65"/>
      <c r="Q12" s="65"/>
      <c r="R12" s="65"/>
      <c r="S12" s="65"/>
      <c r="T12" s="65">
        <f>+O12</f>
        <v>5000</v>
      </c>
      <c r="U12" s="65"/>
      <c r="V12" s="65"/>
      <c r="W12" s="65"/>
      <c r="X12" s="65"/>
      <c r="Y12" s="65"/>
      <c r="Z12" s="65"/>
      <c r="AA12" s="65"/>
      <c r="AB12" s="65"/>
      <c r="AC12" s="63"/>
      <c r="AD12" s="65"/>
      <c r="AE12" s="65">
        <f t="shared" si="0"/>
        <v>5000</v>
      </c>
      <c r="AF12" s="62"/>
      <c r="AG12" s="62"/>
    </row>
    <row r="13" spans="1:33" x14ac:dyDescent="0.2">
      <c r="A13" s="62" t="s">
        <v>163</v>
      </c>
      <c r="B13" s="62" t="s">
        <v>81</v>
      </c>
      <c r="C13" s="63"/>
      <c r="D13" s="63"/>
      <c r="E13" s="63"/>
      <c r="F13" s="63"/>
      <c r="G13" s="65"/>
      <c r="H13" s="63"/>
      <c r="I13" s="63"/>
      <c r="J13" s="65"/>
      <c r="K13" s="63">
        <v>53849.760000000002</v>
      </c>
      <c r="L13" s="65">
        <v>30000</v>
      </c>
      <c r="M13" s="63">
        <v>61186.79</v>
      </c>
      <c r="N13" s="65">
        <v>55000</v>
      </c>
      <c r="O13" s="74">
        <v>25000</v>
      </c>
      <c r="P13" s="65"/>
      <c r="Q13" s="65"/>
      <c r="R13" s="65">
        <f>+O13</f>
        <v>25000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3"/>
      <c r="AD13" s="65"/>
      <c r="AE13" s="65">
        <f t="shared" si="0"/>
        <v>25000</v>
      </c>
      <c r="AF13" s="62"/>
      <c r="AG13" s="62"/>
    </row>
    <row r="14" spans="1:33" x14ac:dyDescent="0.2">
      <c r="A14" s="62" t="s">
        <v>164</v>
      </c>
      <c r="B14" s="62" t="s">
        <v>165</v>
      </c>
      <c r="C14" s="63">
        <v>12025</v>
      </c>
      <c r="D14" s="63">
        <v>11125</v>
      </c>
      <c r="E14" s="63">
        <v>8000</v>
      </c>
      <c r="F14" s="63">
        <v>25</v>
      </c>
      <c r="G14" s="65">
        <v>300</v>
      </c>
      <c r="H14" s="63"/>
      <c r="I14" s="63">
        <v>45050</v>
      </c>
      <c r="J14" s="65">
        <v>155922</v>
      </c>
      <c r="K14" s="63">
        <v>155922</v>
      </c>
      <c r="L14" s="65">
        <v>158729</v>
      </c>
      <c r="M14" s="63">
        <v>158729</v>
      </c>
      <c r="N14" s="65">
        <v>161586</v>
      </c>
      <c r="O14" s="65">
        <v>161586</v>
      </c>
      <c r="P14" s="65"/>
      <c r="Q14" s="65"/>
      <c r="R14" s="65"/>
      <c r="S14" s="65"/>
      <c r="T14" s="65"/>
      <c r="U14" s="65"/>
      <c r="V14" s="65">
        <f>+O14</f>
        <v>161586</v>
      </c>
      <c r="W14" s="65"/>
      <c r="X14" s="65"/>
      <c r="Y14" s="65"/>
      <c r="Z14" s="65"/>
      <c r="AA14" s="65"/>
      <c r="AB14" s="65"/>
      <c r="AC14" s="63"/>
      <c r="AD14" s="65"/>
      <c r="AE14" s="65">
        <f t="shared" si="0"/>
        <v>161586</v>
      </c>
      <c r="AF14" s="62"/>
      <c r="AG14" s="62"/>
    </row>
    <row r="15" spans="1:33" x14ac:dyDescent="0.2">
      <c r="A15" s="62" t="s">
        <v>166</v>
      </c>
      <c r="B15" s="62" t="s">
        <v>167</v>
      </c>
      <c r="C15" s="63"/>
      <c r="D15" s="63"/>
      <c r="E15" s="63"/>
      <c r="F15" s="63"/>
      <c r="G15" s="65"/>
      <c r="H15" s="63"/>
      <c r="I15" s="63"/>
      <c r="J15" s="65"/>
      <c r="K15" s="63"/>
      <c r="L15" s="65"/>
      <c r="M15" s="63">
        <v>35791.51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3"/>
      <c r="AD15" s="65"/>
      <c r="AE15" s="65"/>
      <c r="AF15" s="62"/>
      <c r="AG15" s="62"/>
    </row>
    <row r="16" spans="1:33" x14ac:dyDescent="0.2">
      <c r="A16" s="62" t="s">
        <v>169</v>
      </c>
      <c r="B16" s="62" t="s">
        <v>170</v>
      </c>
      <c r="C16" s="63">
        <v>5600</v>
      </c>
      <c r="D16" s="63">
        <v>5262.5</v>
      </c>
      <c r="E16" s="63">
        <v>3615</v>
      </c>
      <c r="F16" s="63">
        <v>2298.79</v>
      </c>
      <c r="G16" s="65">
        <v>2949.64</v>
      </c>
      <c r="H16" s="63">
        <v>3905.36</v>
      </c>
      <c r="I16" s="63">
        <v>2585</v>
      </c>
      <c r="J16" s="65">
        <v>2000</v>
      </c>
      <c r="K16" s="63">
        <v>3450</v>
      </c>
      <c r="L16" s="65">
        <v>2000</v>
      </c>
      <c r="M16" s="63">
        <v>1300</v>
      </c>
      <c r="N16" s="65">
        <v>2000</v>
      </c>
      <c r="O16" s="65">
        <v>2000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>
        <f>+O16</f>
        <v>2000</v>
      </c>
      <c r="AA16" s="65"/>
      <c r="AB16" s="65"/>
      <c r="AC16" s="63"/>
      <c r="AD16" s="65"/>
      <c r="AE16" s="65">
        <f t="shared" si="0"/>
        <v>2000</v>
      </c>
      <c r="AF16" s="62"/>
      <c r="AG16" s="62"/>
    </row>
    <row r="17" spans="1:33" x14ac:dyDescent="0.2">
      <c r="A17" s="62" t="s">
        <v>171</v>
      </c>
      <c r="B17" s="62" t="s">
        <v>172</v>
      </c>
      <c r="C17" s="63">
        <v>0</v>
      </c>
      <c r="D17" s="63">
        <v>26131</v>
      </c>
      <c r="E17" s="63">
        <v>0</v>
      </c>
      <c r="F17" s="63">
        <v>0</v>
      </c>
      <c r="G17" s="65"/>
      <c r="H17" s="63"/>
      <c r="I17" s="63"/>
      <c r="J17" s="65"/>
      <c r="K17" s="63"/>
      <c r="L17" s="65"/>
      <c r="M17" s="63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3">
        <f>+O17</f>
        <v>0</v>
      </c>
      <c r="AD17" s="65"/>
      <c r="AE17" s="65">
        <f t="shared" si="0"/>
        <v>0</v>
      </c>
      <c r="AF17" s="62" t="s">
        <v>168</v>
      </c>
      <c r="AG17" s="62"/>
    </row>
    <row r="18" spans="1:33" x14ac:dyDescent="0.2">
      <c r="A18" s="62" t="s">
        <v>173</v>
      </c>
      <c r="B18" s="62" t="s">
        <v>174</v>
      </c>
      <c r="C18" s="63">
        <v>9730</v>
      </c>
      <c r="D18" s="63">
        <v>6840</v>
      </c>
      <c r="E18" s="63">
        <v>4561.5</v>
      </c>
      <c r="F18" s="63">
        <v>7652.5</v>
      </c>
      <c r="G18" s="65">
        <v>3227.5</v>
      </c>
      <c r="H18" s="63">
        <v>2432.5</v>
      </c>
      <c r="I18" s="63">
        <v>3358.34</v>
      </c>
      <c r="J18" s="65">
        <v>3000</v>
      </c>
      <c r="K18" s="63">
        <v>4221.07</v>
      </c>
      <c r="L18" s="65">
        <v>3000</v>
      </c>
      <c r="M18" s="63">
        <v>2741.34</v>
      </c>
      <c r="N18" s="65">
        <v>3000</v>
      </c>
      <c r="O18" s="74">
        <v>2000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>
        <f>+O18</f>
        <v>2000</v>
      </c>
      <c r="AA18" s="65"/>
      <c r="AB18" s="65"/>
      <c r="AC18" s="63"/>
      <c r="AD18" s="65"/>
      <c r="AE18" s="65">
        <f t="shared" si="0"/>
        <v>2000</v>
      </c>
      <c r="AF18" s="62"/>
      <c r="AG18" s="62"/>
    </row>
    <row r="19" spans="1:33" x14ac:dyDescent="0.2">
      <c r="A19" s="62" t="s">
        <v>175</v>
      </c>
      <c r="B19" s="62" t="s">
        <v>176</v>
      </c>
      <c r="C19" s="63">
        <v>4313.8999999999996</v>
      </c>
      <c r="D19" s="63">
        <v>4148.96</v>
      </c>
      <c r="E19" s="63">
        <v>3020.68</v>
      </c>
      <c r="F19" s="63">
        <v>3963.69</v>
      </c>
      <c r="G19" s="65">
        <v>5573.38</v>
      </c>
      <c r="H19" s="63">
        <v>8335.9599999999991</v>
      </c>
      <c r="I19" s="63">
        <v>12759.32</v>
      </c>
      <c r="J19" s="65">
        <v>5000</v>
      </c>
      <c r="K19" s="63">
        <v>28236.3</v>
      </c>
      <c r="L19" s="65">
        <v>9000</v>
      </c>
      <c r="M19" s="63">
        <v>24860.59</v>
      </c>
      <c r="N19" s="65">
        <v>9000</v>
      </c>
      <c r="O19" s="74">
        <v>3000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>
        <f>+O19</f>
        <v>3000</v>
      </c>
      <c r="AB19" s="65"/>
      <c r="AC19" s="63"/>
      <c r="AD19" s="65"/>
      <c r="AE19" s="65">
        <f t="shared" si="0"/>
        <v>3000</v>
      </c>
      <c r="AF19" s="62"/>
      <c r="AG19" s="62"/>
    </row>
    <row r="20" spans="1:33" x14ac:dyDescent="0.2">
      <c r="A20" s="62" t="s">
        <v>177</v>
      </c>
      <c r="B20" s="62" t="s">
        <v>178</v>
      </c>
      <c r="C20" s="63">
        <v>36952</v>
      </c>
      <c r="D20" s="63">
        <v>38596</v>
      </c>
      <c r="E20" s="63">
        <v>39392</v>
      </c>
      <c r="F20" s="63">
        <v>41414</v>
      </c>
      <c r="G20" s="72">
        <v>42591</v>
      </c>
      <c r="H20" s="73">
        <v>43023</v>
      </c>
      <c r="I20" s="73">
        <v>46615</v>
      </c>
      <c r="J20" s="72">
        <v>48296</v>
      </c>
      <c r="K20" s="73">
        <v>48296</v>
      </c>
      <c r="L20" s="72">
        <v>48500</v>
      </c>
      <c r="M20" s="73">
        <v>48712</v>
      </c>
      <c r="N20" s="72">
        <v>49000</v>
      </c>
      <c r="O20" s="74">
        <v>51506</v>
      </c>
      <c r="P20" s="72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>
        <f>+O20</f>
        <v>51506</v>
      </c>
      <c r="AC20" s="63"/>
      <c r="AD20" s="65"/>
      <c r="AE20" s="65">
        <f t="shared" si="0"/>
        <v>51506</v>
      </c>
      <c r="AF20" s="62"/>
      <c r="AG20" s="62"/>
    </row>
    <row r="21" spans="1:33" x14ac:dyDescent="0.2">
      <c r="A21" s="62" t="s">
        <v>179</v>
      </c>
      <c r="B21" s="62" t="s">
        <v>180</v>
      </c>
      <c r="C21" s="63"/>
      <c r="D21" s="63"/>
      <c r="E21" s="63"/>
      <c r="F21" s="63">
        <v>30404.29</v>
      </c>
      <c r="G21" s="72">
        <v>44183.21</v>
      </c>
      <c r="H21" s="73">
        <v>60044.08</v>
      </c>
      <c r="I21" s="73">
        <v>46871.68</v>
      </c>
      <c r="J21" s="72">
        <v>72989</v>
      </c>
      <c r="K21" s="73">
        <v>76367.8</v>
      </c>
      <c r="L21" s="72">
        <v>66000</v>
      </c>
      <c r="M21" s="73">
        <v>81672.509999999995</v>
      </c>
      <c r="N21" s="72">
        <v>72822</v>
      </c>
      <c r="O21" s="74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>
        <f>+O21</f>
        <v>0</v>
      </c>
      <c r="AC21" s="63"/>
      <c r="AD21" s="65"/>
      <c r="AE21" s="65"/>
      <c r="AF21" s="62"/>
      <c r="AG21" s="62"/>
    </row>
    <row r="22" spans="1:33" x14ac:dyDescent="0.2">
      <c r="A22" s="62" t="s">
        <v>181</v>
      </c>
      <c r="B22" s="62" t="s">
        <v>182</v>
      </c>
      <c r="C22" s="63"/>
      <c r="D22" s="63"/>
      <c r="E22" s="63"/>
      <c r="F22" s="63"/>
      <c r="G22" s="65"/>
      <c r="H22" s="63"/>
      <c r="I22" s="63"/>
      <c r="J22" s="65">
        <v>50000</v>
      </c>
      <c r="K22" s="63">
        <v>37687.5</v>
      </c>
      <c r="L22" s="65">
        <v>33000</v>
      </c>
      <c r="M22" s="63">
        <v>62812.5</v>
      </c>
      <c r="N22" s="65">
        <v>54616</v>
      </c>
      <c r="O22" s="74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>
        <f>+O22</f>
        <v>0</v>
      </c>
      <c r="AC22" s="63"/>
      <c r="AD22" s="65"/>
      <c r="AE22" s="65"/>
      <c r="AF22" s="62"/>
      <c r="AG22" s="62"/>
    </row>
    <row r="23" spans="1:33" x14ac:dyDescent="0.2">
      <c r="A23" s="62"/>
      <c r="B23" s="75"/>
      <c r="C23" s="63"/>
      <c r="D23" s="63"/>
      <c r="E23" s="63"/>
      <c r="F23" s="63"/>
      <c r="G23" s="65"/>
      <c r="H23" s="63"/>
      <c r="I23" s="63"/>
      <c r="J23" s="65"/>
      <c r="K23" s="63"/>
      <c r="L23" s="65"/>
      <c r="M23" s="63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3"/>
      <c r="AD23" s="65"/>
      <c r="AE23" s="65">
        <f t="shared" ref="AE23:AE86" si="1">SUM(P23:AD23)</f>
        <v>0</v>
      </c>
      <c r="AF23" s="62"/>
      <c r="AG23" s="62"/>
    </row>
    <row r="24" spans="1:33" x14ac:dyDescent="0.2">
      <c r="A24" s="62" t="s">
        <v>183</v>
      </c>
      <c r="B24" s="62" t="s">
        <v>184</v>
      </c>
      <c r="C24" s="63">
        <v>18725</v>
      </c>
      <c r="D24" s="63">
        <v>19504</v>
      </c>
      <c r="E24" s="63">
        <v>19895</v>
      </c>
      <c r="F24" s="63">
        <v>21315</v>
      </c>
      <c r="G24" s="65">
        <v>21079.17</v>
      </c>
      <c r="H24" s="63">
        <v>21283.25</v>
      </c>
      <c r="I24" s="63">
        <v>22993.17</v>
      </c>
      <c r="J24" s="65">
        <v>15000</v>
      </c>
      <c r="K24" s="63">
        <v>22001.65</v>
      </c>
      <c r="L24" s="65">
        <v>19000</v>
      </c>
      <c r="M24" s="63">
        <v>22660.82</v>
      </c>
      <c r="N24" s="65">
        <v>19000</v>
      </c>
      <c r="O24" s="74">
        <v>16000</v>
      </c>
      <c r="P24" s="65"/>
      <c r="Q24" s="65"/>
      <c r="R24" s="65"/>
      <c r="S24" s="65"/>
      <c r="T24" s="65"/>
      <c r="U24" s="65"/>
      <c r="V24" s="65"/>
      <c r="W24" s="65"/>
      <c r="X24" s="65">
        <f>+O24</f>
        <v>16000</v>
      </c>
      <c r="Y24" s="65"/>
      <c r="Z24" s="65"/>
      <c r="AA24" s="65"/>
      <c r="AB24" s="65"/>
      <c r="AC24" s="63"/>
      <c r="AD24" s="65"/>
      <c r="AE24" s="65">
        <f t="shared" si="1"/>
        <v>16000</v>
      </c>
      <c r="AF24" s="62"/>
      <c r="AG24" s="62"/>
    </row>
    <row r="25" spans="1:33" x14ac:dyDescent="0.2">
      <c r="A25" s="62" t="s">
        <v>185</v>
      </c>
      <c r="B25" s="62" t="s">
        <v>186</v>
      </c>
      <c r="C25" s="63">
        <v>6155</v>
      </c>
      <c r="D25" s="63">
        <v>4906</v>
      </c>
      <c r="E25" s="63">
        <v>4766</v>
      </c>
      <c r="F25" s="63">
        <v>4850</v>
      </c>
      <c r="G25" s="65">
        <v>4838</v>
      </c>
      <c r="H25" s="63">
        <v>4892</v>
      </c>
      <c r="I25" s="63">
        <v>4907</v>
      </c>
      <c r="J25" s="65">
        <v>4000</v>
      </c>
      <c r="K25" s="63">
        <v>5055</v>
      </c>
      <c r="L25" s="65">
        <v>4000</v>
      </c>
      <c r="M25" s="63">
        <v>5260</v>
      </c>
      <c r="N25" s="65">
        <v>4000</v>
      </c>
      <c r="O25" s="65">
        <v>4000</v>
      </c>
      <c r="P25" s="65"/>
      <c r="Q25" s="65"/>
      <c r="R25" s="65"/>
      <c r="S25" s="65"/>
      <c r="T25" s="65"/>
      <c r="U25" s="65"/>
      <c r="V25" s="65"/>
      <c r="W25" s="65"/>
      <c r="X25" s="65">
        <f>+O25</f>
        <v>4000</v>
      </c>
      <c r="Y25" s="65"/>
      <c r="Z25" s="65"/>
      <c r="AA25" s="65"/>
      <c r="AB25" s="65"/>
      <c r="AC25" s="63"/>
      <c r="AD25" s="65"/>
      <c r="AE25" s="65">
        <f t="shared" si="1"/>
        <v>4000</v>
      </c>
      <c r="AF25" s="62"/>
      <c r="AG25" s="62"/>
    </row>
    <row r="26" spans="1:33" x14ac:dyDescent="0.2">
      <c r="A26" s="62" t="s">
        <v>187</v>
      </c>
      <c r="B26" s="62" t="s">
        <v>188</v>
      </c>
      <c r="C26" s="63">
        <v>1337.5</v>
      </c>
      <c r="D26" s="63">
        <v>1336.5</v>
      </c>
      <c r="E26" s="63">
        <v>1318.5</v>
      </c>
      <c r="F26" s="63">
        <v>1358.56</v>
      </c>
      <c r="G26" s="65">
        <v>2336</v>
      </c>
      <c r="H26" s="63"/>
      <c r="I26" s="63">
        <v>1320.5</v>
      </c>
      <c r="J26" s="65"/>
      <c r="K26" s="63">
        <v>1343</v>
      </c>
      <c r="L26" s="65"/>
      <c r="M26" s="63">
        <v>1299</v>
      </c>
      <c r="N26" s="65"/>
      <c r="O26" s="65"/>
      <c r="P26" s="65"/>
      <c r="Q26" s="65"/>
      <c r="R26" s="65"/>
      <c r="S26" s="65"/>
      <c r="T26" s="65"/>
      <c r="U26" s="65"/>
      <c r="V26" s="65"/>
      <c r="W26" s="65">
        <f>+O26</f>
        <v>0</v>
      </c>
      <c r="X26" s="65"/>
      <c r="Y26" s="65"/>
      <c r="Z26" s="65"/>
      <c r="AA26" s="65"/>
      <c r="AB26" s="65"/>
      <c r="AC26" s="63"/>
      <c r="AD26" s="65"/>
      <c r="AE26" s="65">
        <f t="shared" si="1"/>
        <v>0</v>
      </c>
      <c r="AF26" s="62" t="s">
        <v>189</v>
      </c>
      <c r="AG26" s="62"/>
    </row>
    <row r="27" spans="1:33" x14ac:dyDescent="0.2">
      <c r="A27" s="62" t="s">
        <v>190</v>
      </c>
      <c r="B27" s="62" t="s">
        <v>191</v>
      </c>
      <c r="C27" s="63">
        <v>156.75</v>
      </c>
      <c r="D27" s="63">
        <v>58</v>
      </c>
      <c r="E27" s="63">
        <v>484.52</v>
      </c>
      <c r="F27" s="63">
        <v>174.75</v>
      </c>
      <c r="G27" s="65">
        <v>167</v>
      </c>
      <c r="H27" s="63">
        <v>386.6</v>
      </c>
      <c r="I27" s="63">
        <v>875</v>
      </c>
      <c r="J27" s="65"/>
      <c r="K27" s="63">
        <v>225</v>
      </c>
      <c r="L27" s="65"/>
      <c r="M27" s="63">
        <v>75</v>
      </c>
      <c r="N27" s="65"/>
      <c r="O27" s="65"/>
      <c r="P27" s="65"/>
      <c r="Q27" s="65"/>
      <c r="R27" s="65"/>
      <c r="S27" s="65"/>
      <c r="T27" s="65"/>
      <c r="U27" s="65"/>
      <c r="V27" s="65"/>
      <c r="W27" s="65">
        <f>+O27</f>
        <v>0</v>
      </c>
      <c r="X27" s="65"/>
      <c r="Y27" s="65"/>
      <c r="Z27" s="65"/>
      <c r="AA27" s="65"/>
      <c r="AB27" s="65"/>
      <c r="AC27" s="63"/>
      <c r="AD27" s="65"/>
      <c r="AE27" s="65">
        <f t="shared" si="1"/>
        <v>0</v>
      </c>
      <c r="AF27" s="62"/>
      <c r="AG27" s="62"/>
    </row>
    <row r="28" spans="1:33" x14ac:dyDescent="0.2">
      <c r="A28" s="62" t="s">
        <v>192</v>
      </c>
      <c r="B28" s="62" t="s">
        <v>193</v>
      </c>
      <c r="C28" s="63">
        <v>3210.75</v>
      </c>
      <c r="D28" s="63">
        <v>3330.47</v>
      </c>
      <c r="E28" s="63">
        <v>3514.18</v>
      </c>
      <c r="F28" s="63">
        <v>3406.95</v>
      </c>
      <c r="G28" s="65">
        <v>3344</v>
      </c>
      <c r="H28" s="63">
        <v>4087.61</v>
      </c>
      <c r="I28" s="63">
        <v>3306.23</v>
      </c>
      <c r="J28" s="65">
        <v>2000</v>
      </c>
      <c r="K28" s="63">
        <v>3524.24</v>
      </c>
      <c r="L28" s="65">
        <v>3000</v>
      </c>
      <c r="M28" s="63">
        <v>3251.88</v>
      </c>
      <c r="N28" s="65">
        <v>3400</v>
      </c>
      <c r="O28" s="72">
        <v>3400</v>
      </c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>
        <f>+O28</f>
        <v>3400</v>
      </c>
      <c r="AC28" s="63"/>
      <c r="AD28" s="65"/>
      <c r="AE28" s="65">
        <f t="shared" si="1"/>
        <v>3400</v>
      </c>
      <c r="AF28" s="62" t="s">
        <v>194</v>
      </c>
      <c r="AG28" s="62"/>
    </row>
    <row r="29" spans="1:33" x14ac:dyDescent="0.2">
      <c r="A29" s="62" t="s">
        <v>195</v>
      </c>
      <c r="B29" s="62" t="s">
        <v>196</v>
      </c>
      <c r="C29" s="63">
        <v>6965</v>
      </c>
      <c r="D29" s="63">
        <v>6625</v>
      </c>
      <c r="E29" s="63">
        <v>4775</v>
      </c>
      <c r="F29" s="63">
        <v>5700</v>
      </c>
      <c r="G29" s="65">
        <v>7405</v>
      </c>
      <c r="H29" s="63">
        <v>7500</v>
      </c>
      <c r="I29" s="63">
        <v>5375</v>
      </c>
      <c r="J29" s="65">
        <v>3000</v>
      </c>
      <c r="K29" s="63">
        <v>6875</v>
      </c>
      <c r="L29" s="65">
        <v>4000</v>
      </c>
      <c r="M29" s="63">
        <v>4525</v>
      </c>
      <c r="N29" s="65">
        <v>4000</v>
      </c>
      <c r="O29" s="65">
        <v>4000</v>
      </c>
      <c r="P29" s="65"/>
      <c r="Q29" s="65"/>
      <c r="R29" s="65"/>
      <c r="S29" s="65"/>
      <c r="T29" s="65"/>
      <c r="U29" s="65"/>
      <c r="V29" s="65"/>
      <c r="W29" s="65">
        <f>+O29</f>
        <v>4000</v>
      </c>
      <c r="X29" s="65"/>
      <c r="Y29" s="65"/>
      <c r="Z29" s="65"/>
      <c r="AA29" s="65"/>
      <c r="AB29" s="65"/>
      <c r="AC29" s="63"/>
      <c r="AD29" s="65"/>
      <c r="AE29" s="65">
        <f t="shared" si="1"/>
        <v>4000</v>
      </c>
      <c r="AF29" s="62"/>
      <c r="AG29" s="62"/>
    </row>
    <row r="30" spans="1:33" x14ac:dyDescent="0.2">
      <c r="A30" s="62" t="s">
        <v>197</v>
      </c>
      <c r="B30" s="62" t="s">
        <v>198</v>
      </c>
      <c r="C30" s="63">
        <v>6811.71</v>
      </c>
      <c r="D30" s="63">
        <v>6216.69</v>
      </c>
      <c r="E30" s="63">
        <v>0</v>
      </c>
      <c r="F30" s="63">
        <v>12097.63</v>
      </c>
      <c r="G30" s="65">
        <v>5025</v>
      </c>
      <c r="H30" s="63">
        <v>5228.6000000000004</v>
      </c>
      <c r="I30" s="63">
        <v>7119.68</v>
      </c>
      <c r="J30" s="65">
        <v>5000</v>
      </c>
      <c r="K30" s="63">
        <v>170</v>
      </c>
      <c r="L30" s="65">
        <v>5000</v>
      </c>
      <c r="M30" s="63">
        <v>1211</v>
      </c>
      <c r="N30" s="65">
        <v>5000</v>
      </c>
      <c r="O30" s="74">
        <v>1000</v>
      </c>
      <c r="P30" s="65"/>
      <c r="Q30" s="65"/>
      <c r="R30" s="65"/>
      <c r="S30" s="65"/>
      <c r="T30" s="65"/>
      <c r="U30" s="65"/>
      <c r="V30" s="65"/>
      <c r="W30" s="65">
        <f>+O30</f>
        <v>1000</v>
      </c>
      <c r="X30" s="65"/>
      <c r="Y30" s="65"/>
      <c r="Z30" s="65"/>
      <c r="AA30" s="65"/>
      <c r="AB30" s="65"/>
      <c r="AC30" s="63"/>
      <c r="AD30" s="65"/>
      <c r="AE30" s="65">
        <f t="shared" si="1"/>
        <v>1000</v>
      </c>
      <c r="AF30" s="62"/>
      <c r="AG30" s="62"/>
    </row>
    <row r="31" spans="1:33" x14ac:dyDescent="0.2">
      <c r="A31" s="62" t="s">
        <v>199</v>
      </c>
      <c r="B31" s="62" t="s">
        <v>200</v>
      </c>
      <c r="C31" s="63">
        <v>7705.55</v>
      </c>
      <c r="D31" s="63">
        <v>7705.55</v>
      </c>
      <c r="E31" s="63">
        <v>7737.55</v>
      </c>
      <c r="F31" s="63">
        <v>7955.55</v>
      </c>
      <c r="G31" s="65">
        <v>7956</v>
      </c>
      <c r="H31" s="63">
        <v>7955.55</v>
      </c>
      <c r="I31" s="63">
        <v>7955.55</v>
      </c>
      <c r="J31" s="65">
        <v>7507</v>
      </c>
      <c r="K31" s="63">
        <v>7492.45</v>
      </c>
      <c r="L31" s="65">
        <v>7000</v>
      </c>
      <c r="M31" s="63">
        <v>8591.5499999999993</v>
      </c>
      <c r="N31" s="65">
        <v>7300</v>
      </c>
      <c r="O31" s="74">
        <v>7500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>
        <f>+O31</f>
        <v>7500</v>
      </c>
      <c r="AC31" s="63"/>
      <c r="AD31" s="65"/>
      <c r="AE31" s="65">
        <f t="shared" si="1"/>
        <v>7500</v>
      </c>
      <c r="AF31" s="62" t="s">
        <v>194</v>
      </c>
      <c r="AG31" s="62"/>
    </row>
    <row r="32" spans="1:33" x14ac:dyDescent="0.2">
      <c r="A32" s="62" t="s">
        <v>201</v>
      </c>
      <c r="B32" s="62" t="s">
        <v>202</v>
      </c>
      <c r="C32" s="63">
        <v>325</v>
      </c>
      <c r="D32" s="63">
        <v>550</v>
      </c>
      <c r="E32" s="63">
        <v>345</v>
      </c>
      <c r="F32" s="63">
        <v>175</v>
      </c>
      <c r="G32" s="65">
        <v>225</v>
      </c>
      <c r="H32" s="63">
        <v>225</v>
      </c>
      <c r="I32" s="63">
        <v>350</v>
      </c>
      <c r="J32" s="65"/>
      <c r="K32" s="63">
        <v>1064.0999999999999</v>
      </c>
      <c r="L32" s="65"/>
      <c r="M32" s="63">
        <v>290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>
        <f>+O32</f>
        <v>0</v>
      </c>
      <c r="AA32" s="65"/>
      <c r="AB32" s="65"/>
      <c r="AC32" s="63"/>
      <c r="AD32" s="65"/>
      <c r="AE32" s="65">
        <f t="shared" si="1"/>
        <v>0</v>
      </c>
      <c r="AF32" s="62"/>
      <c r="AG32" s="62"/>
    </row>
    <row r="33" spans="1:33" x14ac:dyDescent="0.2">
      <c r="A33" s="62" t="s">
        <v>203</v>
      </c>
      <c r="B33" s="62" t="s">
        <v>204</v>
      </c>
      <c r="C33" s="63">
        <v>1100.78</v>
      </c>
      <c r="D33" s="63">
        <v>1172.46</v>
      </c>
      <c r="E33" s="63">
        <v>472.59</v>
      </c>
      <c r="F33" s="63">
        <v>422.59</v>
      </c>
      <c r="G33" s="65">
        <v>519</v>
      </c>
      <c r="H33" s="63">
        <v>243.71</v>
      </c>
      <c r="I33" s="63">
        <v>242.43</v>
      </c>
      <c r="J33" s="65"/>
      <c r="K33" s="63"/>
      <c r="L33" s="65"/>
      <c r="M33" s="63">
        <v>40.409999999999997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>
        <f>+O33</f>
        <v>0</v>
      </c>
      <c r="AB33" s="65"/>
      <c r="AC33" s="63"/>
      <c r="AD33" s="65"/>
      <c r="AE33" s="65">
        <f t="shared" si="1"/>
        <v>0</v>
      </c>
      <c r="AF33" s="62"/>
      <c r="AG33" s="62"/>
    </row>
    <row r="34" spans="1:33" x14ac:dyDescent="0.2">
      <c r="A34" s="62" t="s">
        <v>205</v>
      </c>
      <c r="B34" s="62" t="s">
        <v>206</v>
      </c>
      <c r="C34" s="63">
        <v>40</v>
      </c>
      <c r="D34" s="63">
        <v>9.57</v>
      </c>
      <c r="E34" s="63">
        <v>40.76</v>
      </c>
      <c r="F34" s="63">
        <f>9.43+96.44</f>
        <v>105.87</v>
      </c>
      <c r="G34" s="65">
        <v>218</v>
      </c>
      <c r="H34" s="63"/>
      <c r="I34" s="63">
        <v>148.16</v>
      </c>
      <c r="J34" s="65"/>
      <c r="K34" s="63">
        <v>19.73</v>
      </c>
      <c r="L34" s="65"/>
      <c r="M34" s="63">
        <v>399.06</v>
      </c>
      <c r="N34" s="65"/>
      <c r="O34" s="65"/>
      <c r="P34" s="65"/>
      <c r="Q34" s="65"/>
      <c r="R34" s="65"/>
      <c r="S34" s="65"/>
      <c r="T34" s="65"/>
      <c r="U34" s="65"/>
      <c r="V34" s="65"/>
      <c r="W34" s="65">
        <f>+O34</f>
        <v>0</v>
      </c>
      <c r="X34" s="65"/>
      <c r="Y34" s="65"/>
      <c r="Z34" s="65"/>
      <c r="AA34" s="65"/>
      <c r="AB34" s="65"/>
      <c r="AC34" s="63"/>
      <c r="AD34" s="65"/>
      <c r="AE34" s="65">
        <f t="shared" si="1"/>
        <v>0</v>
      </c>
      <c r="AF34" s="62"/>
      <c r="AG34" s="62"/>
    </row>
    <row r="35" spans="1:33" x14ac:dyDescent="0.2">
      <c r="A35" s="62" t="s">
        <v>207</v>
      </c>
      <c r="B35" s="62" t="s">
        <v>208</v>
      </c>
      <c r="C35" s="63">
        <v>5013.6000000000004</v>
      </c>
      <c r="D35" s="63">
        <v>5037.6000000000004</v>
      </c>
      <c r="E35" s="63">
        <v>4233.26</v>
      </c>
      <c r="F35" s="63">
        <v>4598</v>
      </c>
      <c r="G35" s="65">
        <v>6135</v>
      </c>
      <c r="H35" s="63">
        <v>6985</v>
      </c>
      <c r="I35" s="63">
        <v>7878</v>
      </c>
      <c r="J35" s="65">
        <v>4000</v>
      </c>
      <c r="K35" s="63">
        <v>9765</v>
      </c>
      <c r="L35" s="65">
        <v>5000</v>
      </c>
      <c r="M35" s="63">
        <v>9113.4500000000007</v>
      </c>
      <c r="N35" s="65">
        <v>7000</v>
      </c>
      <c r="O35" s="74">
        <v>5000</v>
      </c>
      <c r="P35" s="65"/>
      <c r="Q35" s="65"/>
      <c r="R35" s="65"/>
      <c r="S35" s="65"/>
      <c r="T35" s="65"/>
      <c r="U35" s="65"/>
      <c r="V35" s="65"/>
      <c r="W35" s="65">
        <f t="shared" ref="W35:W40" si="2">+O35</f>
        <v>5000</v>
      </c>
      <c r="X35" s="65"/>
      <c r="Y35" s="65"/>
      <c r="Z35" s="65"/>
      <c r="AA35" s="65"/>
      <c r="AB35" s="65"/>
      <c r="AC35" s="63"/>
      <c r="AD35" s="65"/>
      <c r="AE35" s="65">
        <f t="shared" si="1"/>
        <v>5000</v>
      </c>
      <c r="AF35" s="62"/>
      <c r="AG35" s="62"/>
    </row>
    <row r="36" spans="1:33" x14ac:dyDescent="0.2">
      <c r="A36" s="62" t="s">
        <v>209</v>
      </c>
      <c r="B36" s="62" t="s">
        <v>210</v>
      </c>
      <c r="C36" s="63">
        <v>215</v>
      </c>
      <c r="D36" s="63">
        <v>210</v>
      </c>
      <c r="E36" s="63">
        <v>180</v>
      </c>
      <c r="F36" s="63">
        <v>380</v>
      </c>
      <c r="G36" s="65">
        <v>200</v>
      </c>
      <c r="H36" s="63">
        <v>60</v>
      </c>
      <c r="I36" s="63">
        <v>120</v>
      </c>
      <c r="J36" s="65"/>
      <c r="K36" s="63">
        <v>130</v>
      </c>
      <c r="L36" s="65"/>
      <c r="M36" s="63">
        <v>70</v>
      </c>
      <c r="N36" s="65"/>
      <c r="O36" s="65"/>
      <c r="P36" s="65"/>
      <c r="Q36" s="65"/>
      <c r="R36" s="65"/>
      <c r="S36" s="65"/>
      <c r="T36" s="65"/>
      <c r="U36" s="65"/>
      <c r="V36" s="65"/>
      <c r="W36" s="65">
        <f t="shared" si="2"/>
        <v>0</v>
      </c>
      <c r="X36" s="65"/>
      <c r="Y36" s="65"/>
      <c r="Z36" s="65"/>
      <c r="AA36" s="65"/>
      <c r="AB36" s="65"/>
      <c r="AC36" s="63"/>
      <c r="AD36" s="65"/>
      <c r="AE36" s="65">
        <f t="shared" si="1"/>
        <v>0</v>
      </c>
      <c r="AF36" s="62"/>
      <c r="AG36" s="62"/>
    </row>
    <row r="37" spans="1:33" x14ac:dyDescent="0.2">
      <c r="A37" s="62" t="s">
        <v>211</v>
      </c>
      <c r="B37" s="62" t="s">
        <v>212</v>
      </c>
      <c r="C37" s="63">
        <v>300</v>
      </c>
      <c r="D37" s="63">
        <v>300</v>
      </c>
      <c r="E37" s="63">
        <v>300</v>
      </c>
      <c r="F37" s="63">
        <v>300</v>
      </c>
      <c r="G37" s="65">
        <v>260</v>
      </c>
      <c r="H37" s="63">
        <v>260</v>
      </c>
      <c r="I37" s="63">
        <v>210</v>
      </c>
      <c r="J37" s="65"/>
      <c r="K37" s="63">
        <v>215</v>
      </c>
      <c r="L37" s="65"/>
      <c r="M37" s="63">
        <v>220</v>
      </c>
      <c r="N37" s="65"/>
      <c r="O37" s="65"/>
      <c r="P37" s="65"/>
      <c r="Q37" s="65"/>
      <c r="R37" s="65"/>
      <c r="S37" s="65"/>
      <c r="T37" s="65"/>
      <c r="U37" s="65"/>
      <c r="V37" s="65"/>
      <c r="W37" s="65">
        <f t="shared" si="2"/>
        <v>0</v>
      </c>
      <c r="X37" s="65"/>
      <c r="Y37" s="65"/>
      <c r="Z37" s="65"/>
      <c r="AA37" s="65"/>
      <c r="AB37" s="65"/>
      <c r="AC37" s="63"/>
      <c r="AD37" s="65"/>
      <c r="AE37" s="65">
        <f t="shared" si="1"/>
        <v>0</v>
      </c>
      <c r="AF37" s="62"/>
      <c r="AG37" s="62"/>
    </row>
    <row r="38" spans="1:33" x14ac:dyDescent="0.2">
      <c r="A38" s="62" t="s">
        <v>213</v>
      </c>
      <c r="B38" s="62" t="s">
        <v>214</v>
      </c>
      <c r="C38" s="63">
        <v>930</v>
      </c>
      <c r="D38" s="63">
        <v>1215</v>
      </c>
      <c r="E38" s="63">
        <v>1645</v>
      </c>
      <c r="F38" s="63">
        <v>935</v>
      </c>
      <c r="G38" s="65">
        <v>1095</v>
      </c>
      <c r="H38" s="63">
        <v>1255</v>
      </c>
      <c r="I38" s="63">
        <v>1485</v>
      </c>
      <c r="J38" s="65"/>
      <c r="K38" s="63">
        <v>1570</v>
      </c>
      <c r="L38" s="65">
        <v>1000</v>
      </c>
      <c r="M38" s="63">
        <v>920</v>
      </c>
      <c r="N38" s="65">
        <v>1000</v>
      </c>
      <c r="O38" s="65">
        <v>1000</v>
      </c>
      <c r="P38" s="65"/>
      <c r="Q38" s="65"/>
      <c r="R38" s="65"/>
      <c r="S38" s="65"/>
      <c r="T38" s="65"/>
      <c r="U38" s="65"/>
      <c r="V38" s="65"/>
      <c r="W38" s="65">
        <f t="shared" si="2"/>
        <v>1000</v>
      </c>
      <c r="X38" s="65"/>
      <c r="Y38" s="65"/>
      <c r="Z38" s="65"/>
      <c r="AA38" s="65"/>
      <c r="AB38" s="65"/>
      <c r="AC38" s="63"/>
      <c r="AD38" s="65"/>
      <c r="AE38" s="65">
        <f t="shared" si="1"/>
        <v>1000</v>
      </c>
      <c r="AF38" s="62"/>
      <c r="AG38" s="62"/>
    </row>
    <row r="39" spans="1:33" x14ac:dyDescent="0.2">
      <c r="A39" s="62" t="s">
        <v>215</v>
      </c>
      <c r="B39" s="62" t="s">
        <v>216</v>
      </c>
      <c r="C39" s="63">
        <v>240</v>
      </c>
      <c r="D39" s="63">
        <v>160</v>
      </c>
      <c r="E39" s="63">
        <v>880</v>
      </c>
      <c r="F39" s="63">
        <v>0</v>
      </c>
      <c r="G39" s="65">
        <v>1240</v>
      </c>
      <c r="H39" s="63"/>
      <c r="I39" s="63">
        <v>200</v>
      </c>
      <c r="J39" s="65"/>
      <c r="K39" s="63">
        <v>160</v>
      </c>
      <c r="L39" s="65"/>
      <c r="M39" s="63">
        <v>40</v>
      </c>
      <c r="N39" s="65"/>
      <c r="O39" s="65"/>
      <c r="P39" s="65"/>
      <c r="Q39" s="65"/>
      <c r="R39" s="65"/>
      <c r="S39" s="65"/>
      <c r="T39" s="65"/>
      <c r="U39" s="65"/>
      <c r="V39" s="65"/>
      <c r="W39" s="65">
        <f t="shared" si="2"/>
        <v>0</v>
      </c>
      <c r="X39" s="65"/>
      <c r="Y39" s="65"/>
      <c r="Z39" s="65"/>
      <c r="AA39" s="65"/>
      <c r="AB39" s="65"/>
      <c r="AC39" s="63"/>
      <c r="AD39" s="65"/>
      <c r="AE39" s="65">
        <f t="shared" si="1"/>
        <v>0</v>
      </c>
      <c r="AF39" s="62"/>
      <c r="AG39" s="62"/>
    </row>
    <row r="40" spans="1:33" x14ac:dyDescent="0.2">
      <c r="A40" s="62" t="s">
        <v>217</v>
      </c>
      <c r="B40" s="62" t="s">
        <v>218</v>
      </c>
      <c r="C40" s="63">
        <v>2502.9699999999998</v>
      </c>
      <c r="D40" s="63">
        <v>3291.79</v>
      </c>
      <c r="E40" s="63">
        <v>3135.25</v>
      </c>
      <c r="F40" s="63">
        <v>0</v>
      </c>
      <c r="G40" s="65">
        <v>3290</v>
      </c>
      <c r="H40" s="63">
        <v>3669.25</v>
      </c>
      <c r="I40" s="63">
        <v>4514.49</v>
      </c>
      <c r="J40" s="65"/>
      <c r="K40" s="63">
        <v>8238.73</v>
      </c>
      <c r="L40" s="65"/>
      <c r="M40" s="63"/>
      <c r="N40" s="65"/>
      <c r="O40" s="65"/>
      <c r="P40" s="65"/>
      <c r="Q40" s="65"/>
      <c r="R40" s="65"/>
      <c r="S40" s="65"/>
      <c r="T40" s="65"/>
      <c r="U40" s="65"/>
      <c r="V40" s="65"/>
      <c r="W40" s="65">
        <f t="shared" si="2"/>
        <v>0</v>
      </c>
      <c r="X40" s="65"/>
      <c r="Y40" s="65"/>
      <c r="Z40" s="65"/>
      <c r="AA40" s="65"/>
      <c r="AB40" s="65"/>
      <c r="AC40" s="63"/>
      <c r="AD40" s="65"/>
      <c r="AE40" s="65">
        <f t="shared" si="1"/>
        <v>0</v>
      </c>
      <c r="AF40" s="62"/>
      <c r="AG40" s="62"/>
    </row>
    <row r="41" spans="1:33" x14ac:dyDescent="0.2">
      <c r="A41" s="62" t="s">
        <v>219</v>
      </c>
      <c r="B41" s="62" t="s">
        <v>220</v>
      </c>
      <c r="C41" s="63">
        <v>1080</v>
      </c>
      <c r="D41" s="63">
        <v>940</v>
      </c>
      <c r="E41" s="63">
        <v>930</v>
      </c>
      <c r="F41" s="63">
        <v>1105</v>
      </c>
      <c r="G41" s="65">
        <v>930</v>
      </c>
      <c r="H41" s="63">
        <v>1410</v>
      </c>
      <c r="I41" s="63">
        <v>1140</v>
      </c>
      <c r="J41" s="65"/>
      <c r="K41" s="63">
        <v>1180</v>
      </c>
      <c r="L41" s="65">
        <v>1000</v>
      </c>
      <c r="M41" s="63">
        <v>840</v>
      </c>
      <c r="N41" s="65">
        <v>1000</v>
      </c>
      <c r="O41" s="65">
        <v>1000</v>
      </c>
      <c r="P41" s="65"/>
      <c r="Q41" s="65"/>
      <c r="R41" s="65"/>
      <c r="S41" s="65"/>
      <c r="T41" s="65"/>
      <c r="U41" s="65"/>
      <c r="V41" s="65"/>
      <c r="W41" s="65"/>
      <c r="X41" s="65">
        <f>+O41</f>
        <v>1000</v>
      </c>
      <c r="Y41" s="65"/>
      <c r="Z41" s="65"/>
      <c r="AA41" s="65"/>
      <c r="AB41" s="65"/>
      <c r="AC41" s="63"/>
      <c r="AD41" s="65"/>
      <c r="AE41" s="65">
        <f t="shared" si="1"/>
        <v>1000</v>
      </c>
      <c r="AF41" s="62"/>
      <c r="AG41" s="62"/>
    </row>
    <row r="42" spans="1:33" x14ac:dyDescent="0.2">
      <c r="A42" s="62" t="s">
        <v>221</v>
      </c>
      <c r="B42" s="62" t="s">
        <v>222</v>
      </c>
      <c r="C42" s="63">
        <v>70</v>
      </c>
      <c r="D42" s="63">
        <v>60</v>
      </c>
      <c r="E42" s="63">
        <v>50</v>
      </c>
      <c r="F42" s="63">
        <v>50</v>
      </c>
      <c r="G42" s="65">
        <v>70</v>
      </c>
      <c r="H42" s="63">
        <v>90</v>
      </c>
      <c r="I42" s="63">
        <v>30</v>
      </c>
      <c r="J42" s="65"/>
      <c r="K42" s="63">
        <v>10</v>
      </c>
      <c r="L42" s="65"/>
      <c r="M42" s="63">
        <v>10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>
        <f>+O42</f>
        <v>0</v>
      </c>
      <c r="Y42" s="65"/>
      <c r="Z42" s="65"/>
      <c r="AA42" s="65"/>
      <c r="AB42" s="65"/>
      <c r="AC42" s="63"/>
      <c r="AD42" s="65"/>
      <c r="AE42" s="65">
        <f t="shared" si="1"/>
        <v>0</v>
      </c>
      <c r="AF42" s="62"/>
      <c r="AG42" s="62"/>
    </row>
    <row r="43" spans="1:33" x14ac:dyDescent="0.2">
      <c r="A43" s="62" t="s">
        <v>223</v>
      </c>
      <c r="B43" s="62" t="s">
        <v>224</v>
      </c>
      <c r="C43" s="63">
        <v>1530</v>
      </c>
      <c r="D43" s="63">
        <v>3060</v>
      </c>
      <c r="E43" s="63">
        <v>7688</v>
      </c>
      <c r="F43" s="63">
        <v>3674</v>
      </c>
      <c r="G43" s="65">
        <v>3710</v>
      </c>
      <c r="H43" s="63">
        <v>3456</v>
      </c>
      <c r="I43" s="63"/>
      <c r="J43" s="65">
        <v>3000</v>
      </c>
      <c r="K43" s="63">
        <v>4932</v>
      </c>
      <c r="L43" s="65">
        <v>3000</v>
      </c>
      <c r="M43" s="63"/>
      <c r="N43" s="65">
        <v>4000</v>
      </c>
      <c r="O43" s="65">
        <v>4000</v>
      </c>
      <c r="P43" s="65"/>
      <c r="Q43" s="65"/>
      <c r="R43" s="65"/>
      <c r="S43" s="65"/>
      <c r="T43" s="65"/>
      <c r="U43" s="65"/>
      <c r="V43" s="65"/>
      <c r="W43" s="65">
        <f>+O43</f>
        <v>4000</v>
      </c>
      <c r="X43" s="65"/>
      <c r="Y43" s="65"/>
      <c r="Z43" s="65"/>
      <c r="AA43" s="65"/>
      <c r="AB43" s="65"/>
      <c r="AC43" s="63"/>
      <c r="AD43" s="65"/>
      <c r="AE43" s="65">
        <f t="shared" si="1"/>
        <v>4000</v>
      </c>
      <c r="AF43" s="62" t="s">
        <v>168</v>
      </c>
      <c r="AG43" s="62"/>
    </row>
    <row r="44" spans="1:33" x14ac:dyDescent="0.2">
      <c r="A44" s="62" t="s">
        <v>225</v>
      </c>
      <c r="B44" s="62" t="s">
        <v>226</v>
      </c>
      <c r="C44" s="63">
        <v>500</v>
      </c>
      <c r="D44" s="63">
        <v>300</v>
      </c>
      <c r="E44" s="63">
        <v>275</v>
      </c>
      <c r="F44" s="63">
        <v>225</v>
      </c>
      <c r="G44" s="65">
        <v>200</v>
      </c>
      <c r="H44" s="63">
        <v>350</v>
      </c>
      <c r="I44" s="63">
        <v>350</v>
      </c>
      <c r="J44" s="65"/>
      <c r="K44" s="63">
        <v>450</v>
      </c>
      <c r="L44" s="65"/>
      <c r="M44" s="63">
        <v>500</v>
      </c>
      <c r="N44" s="65"/>
      <c r="O44" s="65"/>
      <c r="P44" s="65"/>
      <c r="Q44" s="65"/>
      <c r="R44" s="65"/>
      <c r="S44" s="65"/>
      <c r="T44" s="65"/>
      <c r="U44" s="65"/>
      <c r="V44" s="65"/>
      <c r="W44" s="65">
        <f>+O44</f>
        <v>0</v>
      </c>
      <c r="X44" s="65"/>
      <c r="Y44" s="65"/>
      <c r="Z44" s="65"/>
      <c r="AA44" s="65"/>
      <c r="AB44" s="65"/>
      <c r="AC44" s="63"/>
      <c r="AD44" s="65"/>
      <c r="AE44" s="65">
        <f t="shared" si="1"/>
        <v>0</v>
      </c>
      <c r="AF44" s="62"/>
      <c r="AG44" s="62"/>
    </row>
    <row r="45" spans="1:33" x14ac:dyDescent="0.2">
      <c r="A45" s="62" t="s">
        <v>227</v>
      </c>
      <c r="B45" s="62" t="s">
        <v>228</v>
      </c>
      <c r="C45" s="63">
        <v>89</v>
      </c>
      <c r="D45" s="63">
        <v>429</v>
      </c>
      <c r="E45" s="63">
        <v>71</v>
      </c>
      <c r="F45" s="63">
        <v>453</v>
      </c>
      <c r="G45" s="65"/>
      <c r="H45" s="63">
        <v>860</v>
      </c>
      <c r="I45" s="63">
        <v>310</v>
      </c>
      <c r="J45" s="65"/>
      <c r="K45" s="63">
        <v>682</v>
      </c>
      <c r="L45" s="65"/>
      <c r="M45" s="63">
        <v>871.9</v>
      </c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>
        <f>+O45</f>
        <v>0</v>
      </c>
      <c r="Y45" s="65"/>
      <c r="Z45" s="65"/>
      <c r="AA45" s="65"/>
      <c r="AB45" s="65"/>
      <c r="AC45" s="63"/>
      <c r="AD45" s="65"/>
      <c r="AE45" s="65">
        <f t="shared" si="1"/>
        <v>0</v>
      </c>
      <c r="AF45" s="62"/>
      <c r="AG45" s="62"/>
    </row>
    <row r="46" spans="1:33" x14ac:dyDescent="0.2">
      <c r="A46" s="62" t="s">
        <v>229</v>
      </c>
      <c r="B46" s="62" t="s">
        <v>230</v>
      </c>
      <c r="C46" s="63"/>
      <c r="D46" s="63">
        <v>371.5</v>
      </c>
      <c r="E46" s="63">
        <v>0</v>
      </c>
      <c r="F46" s="63">
        <v>0</v>
      </c>
      <c r="G46" s="65">
        <v>168</v>
      </c>
      <c r="H46" s="63">
        <v>98</v>
      </c>
      <c r="I46" s="63">
        <v>336</v>
      </c>
      <c r="J46" s="65"/>
      <c r="K46" s="63">
        <v>100</v>
      </c>
      <c r="L46" s="65"/>
      <c r="M46" s="63">
        <v>737.5</v>
      </c>
      <c r="N46" s="65"/>
      <c r="O46" s="65"/>
      <c r="P46" s="65"/>
      <c r="Q46" s="65"/>
      <c r="R46" s="65"/>
      <c r="S46" s="65"/>
      <c r="T46" s="65"/>
      <c r="U46" s="65"/>
      <c r="V46" s="65"/>
      <c r="W46" s="65">
        <f>+O46</f>
        <v>0</v>
      </c>
      <c r="X46" s="65"/>
      <c r="Y46" s="65"/>
      <c r="Z46" s="65"/>
      <c r="AA46" s="65"/>
      <c r="AB46" s="65"/>
      <c r="AC46" s="63"/>
      <c r="AD46" s="65"/>
      <c r="AE46" s="65">
        <f t="shared" si="1"/>
        <v>0</v>
      </c>
      <c r="AF46" s="62"/>
      <c r="AG46" s="62"/>
    </row>
    <row r="47" spans="1:33" x14ac:dyDescent="0.2">
      <c r="A47" s="62" t="s">
        <v>231</v>
      </c>
      <c r="B47" s="62" t="s">
        <v>232</v>
      </c>
      <c r="C47" s="63">
        <v>1200</v>
      </c>
      <c r="D47" s="63">
        <v>1725</v>
      </c>
      <c r="E47" s="63">
        <v>925</v>
      </c>
      <c r="F47" s="63">
        <v>1300</v>
      </c>
      <c r="G47" s="65">
        <v>1200</v>
      </c>
      <c r="H47" s="63">
        <v>2200</v>
      </c>
      <c r="I47" s="63">
        <v>1950</v>
      </c>
      <c r="J47" s="65"/>
      <c r="K47" s="63">
        <v>675</v>
      </c>
      <c r="L47" s="65">
        <v>1000</v>
      </c>
      <c r="M47" s="63">
        <v>550</v>
      </c>
      <c r="N47" s="65">
        <v>1000</v>
      </c>
      <c r="O47" s="74">
        <v>500</v>
      </c>
      <c r="P47" s="65"/>
      <c r="Q47" s="65"/>
      <c r="R47" s="65"/>
      <c r="S47" s="65"/>
      <c r="T47" s="65"/>
      <c r="U47" s="65"/>
      <c r="V47" s="65"/>
      <c r="W47" s="65">
        <f>+O47</f>
        <v>500</v>
      </c>
      <c r="X47" s="65"/>
      <c r="Y47" s="65"/>
      <c r="Z47" s="65"/>
      <c r="AA47" s="65"/>
      <c r="AB47" s="65"/>
      <c r="AC47" s="63"/>
      <c r="AD47" s="65"/>
      <c r="AE47" s="65">
        <f t="shared" si="1"/>
        <v>500</v>
      </c>
      <c r="AF47" s="62"/>
      <c r="AG47" s="62"/>
    </row>
    <row r="48" spans="1:33" x14ac:dyDescent="0.2">
      <c r="A48" s="62" t="s">
        <v>233</v>
      </c>
      <c r="B48" s="62" t="s">
        <v>234</v>
      </c>
      <c r="C48" s="63">
        <v>601</v>
      </c>
      <c r="D48" s="63">
        <v>567</v>
      </c>
      <c r="E48" s="63">
        <v>758</v>
      </c>
      <c r="F48" s="63">
        <v>716</v>
      </c>
      <c r="G48" s="65">
        <v>619</v>
      </c>
      <c r="H48" s="63">
        <v>1401</v>
      </c>
      <c r="I48" s="63">
        <v>914.75</v>
      </c>
      <c r="J48" s="65"/>
      <c r="K48" s="63">
        <v>541</v>
      </c>
      <c r="L48" s="65">
        <v>1000</v>
      </c>
      <c r="M48" s="63">
        <v>595</v>
      </c>
      <c r="N48" s="65">
        <v>1000</v>
      </c>
      <c r="O48" s="74">
        <v>500</v>
      </c>
      <c r="P48" s="65"/>
      <c r="Q48" s="65"/>
      <c r="R48" s="65"/>
      <c r="S48" s="65"/>
      <c r="T48" s="65"/>
      <c r="U48" s="65"/>
      <c r="V48" s="65"/>
      <c r="W48" s="65">
        <f>+O48</f>
        <v>500</v>
      </c>
      <c r="X48" s="65"/>
      <c r="Y48" s="65"/>
      <c r="Z48" s="65"/>
      <c r="AA48" s="65"/>
      <c r="AB48" s="65"/>
      <c r="AC48" s="63"/>
      <c r="AD48" s="65"/>
      <c r="AE48" s="65">
        <f t="shared" si="1"/>
        <v>500</v>
      </c>
      <c r="AF48" s="62"/>
      <c r="AG48" s="62"/>
    </row>
    <row r="49" spans="1:33" x14ac:dyDescent="0.2">
      <c r="A49" s="62" t="s">
        <v>235</v>
      </c>
      <c r="B49" s="62" t="s">
        <v>236</v>
      </c>
      <c r="C49" s="63">
        <v>10000.1</v>
      </c>
      <c r="D49" s="63">
        <v>4019.62</v>
      </c>
      <c r="E49" s="63">
        <v>10229.43</v>
      </c>
      <c r="F49" s="63">
        <v>6898.84</v>
      </c>
      <c r="G49" s="65">
        <v>14047</v>
      </c>
      <c r="H49" s="63">
        <v>6393.35</v>
      </c>
      <c r="I49" s="63">
        <v>10458</v>
      </c>
      <c r="J49" s="65">
        <v>5000</v>
      </c>
      <c r="K49" s="63">
        <v>18196</v>
      </c>
      <c r="L49" s="65">
        <v>6000</v>
      </c>
      <c r="M49" s="63">
        <v>8413.85</v>
      </c>
      <c r="N49" s="65">
        <v>10000</v>
      </c>
      <c r="O49" s="65">
        <v>10000</v>
      </c>
      <c r="P49" s="65"/>
      <c r="Q49" s="65"/>
      <c r="R49" s="65"/>
      <c r="S49" s="65"/>
      <c r="T49" s="65"/>
      <c r="U49" s="65"/>
      <c r="V49" s="65"/>
      <c r="W49" s="65">
        <f>+O49</f>
        <v>10000</v>
      </c>
      <c r="X49" s="65"/>
      <c r="Y49" s="65"/>
      <c r="Z49" s="65"/>
      <c r="AA49" s="65"/>
      <c r="AB49" s="65"/>
      <c r="AC49" s="63"/>
      <c r="AD49" s="65"/>
      <c r="AE49" s="65">
        <f t="shared" si="1"/>
        <v>10000</v>
      </c>
      <c r="AF49" s="62"/>
      <c r="AG49" s="62"/>
    </row>
    <row r="50" spans="1:33" x14ac:dyDescent="0.2">
      <c r="A50" s="62" t="s">
        <v>237</v>
      </c>
      <c r="B50" s="62" t="s">
        <v>238</v>
      </c>
      <c r="C50" s="63">
        <v>3812.5</v>
      </c>
      <c r="D50" s="63">
        <v>5187.5</v>
      </c>
      <c r="E50" s="63">
        <v>4337.5</v>
      </c>
      <c r="F50" s="63">
        <v>2312.5</v>
      </c>
      <c r="G50" s="65">
        <v>2525</v>
      </c>
      <c r="H50" s="63">
        <v>4037.5</v>
      </c>
      <c r="I50" s="63">
        <v>3225</v>
      </c>
      <c r="J50" s="65">
        <v>1000</v>
      </c>
      <c r="K50" s="63">
        <v>4450</v>
      </c>
      <c r="L50" s="65">
        <v>2000</v>
      </c>
      <c r="M50" s="63">
        <v>4406.25</v>
      </c>
      <c r="N50" s="65">
        <v>2000</v>
      </c>
      <c r="O50" s="74">
        <v>3500</v>
      </c>
      <c r="P50" s="65"/>
      <c r="Q50" s="65"/>
      <c r="R50" s="65"/>
      <c r="S50" s="65"/>
      <c r="T50" s="65"/>
      <c r="U50" s="65"/>
      <c r="V50" s="65"/>
      <c r="W50" s="65"/>
      <c r="X50" s="65">
        <f>+O50</f>
        <v>3500</v>
      </c>
      <c r="Y50" s="65"/>
      <c r="Z50" s="65"/>
      <c r="AA50" s="65"/>
      <c r="AB50" s="65"/>
      <c r="AC50" s="63"/>
      <c r="AD50" s="65"/>
      <c r="AE50" s="65">
        <f t="shared" si="1"/>
        <v>3500</v>
      </c>
      <c r="AF50" s="62"/>
      <c r="AG50" s="62"/>
    </row>
    <row r="51" spans="1:33" x14ac:dyDescent="0.2">
      <c r="A51" s="62" t="s">
        <v>239</v>
      </c>
      <c r="B51" s="62" t="s">
        <v>240</v>
      </c>
      <c r="C51" s="63">
        <v>7745</v>
      </c>
      <c r="D51" s="63">
        <v>12135</v>
      </c>
      <c r="E51" s="63">
        <v>17770</v>
      </c>
      <c r="F51" s="63">
        <v>9440</v>
      </c>
      <c r="G51" s="65">
        <v>11310</v>
      </c>
      <c r="H51" s="63">
        <v>10903</v>
      </c>
      <c r="I51" s="63">
        <v>9080</v>
      </c>
      <c r="J51" s="65">
        <v>1000</v>
      </c>
      <c r="K51" s="63">
        <v>12990</v>
      </c>
      <c r="L51" s="65">
        <v>5000</v>
      </c>
      <c r="M51" s="63">
        <v>15680</v>
      </c>
      <c r="N51" s="65">
        <v>9000</v>
      </c>
      <c r="O51" s="72">
        <v>9000</v>
      </c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>
        <f>+O51</f>
        <v>9000</v>
      </c>
      <c r="AA51" s="65"/>
      <c r="AB51" s="65"/>
      <c r="AC51" s="63"/>
      <c r="AD51" s="65"/>
      <c r="AE51" s="65">
        <f t="shared" si="1"/>
        <v>9000</v>
      </c>
      <c r="AF51" s="62"/>
      <c r="AG51" s="62"/>
    </row>
    <row r="52" spans="1:33" x14ac:dyDescent="0.2">
      <c r="A52" s="62" t="s">
        <v>241</v>
      </c>
      <c r="B52" s="62" t="s">
        <v>242</v>
      </c>
      <c r="C52" s="63">
        <v>1675</v>
      </c>
      <c r="D52" s="63">
        <v>675</v>
      </c>
      <c r="E52" s="63">
        <v>1350</v>
      </c>
      <c r="F52" s="63">
        <v>700</v>
      </c>
      <c r="G52" s="65">
        <v>850</v>
      </c>
      <c r="H52" s="63">
        <v>475</v>
      </c>
      <c r="I52" s="63"/>
      <c r="J52" s="65"/>
      <c r="K52" s="63"/>
      <c r="L52" s="65"/>
      <c r="M52" s="63">
        <v>125</v>
      </c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>
        <f>+O52</f>
        <v>0</v>
      </c>
      <c r="AA52" s="65"/>
      <c r="AB52" s="65"/>
      <c r="AC52" s="63"/>
      <c r="AD52" s="65"/>
      <c r="AE52" s="65">
        <f t="shared" si="1"/>
        <v>0</v>
      </c>
      <c r="AF52" s="62"/>
      <c r="AG52" s="62"/>
    </row>
    <row r="53" spans="1:33" x14ac:dyDescent="0.2">
      <c r="A53" s="62" t="s">
        <v>243</v>
      </c>
      <c r="B53" s="62" t="s">
        <v>244</v>
      </c>
      <c r="C53" s="63">
        <v>100</v>
      </c>
      <c r="D53" s="63">
        <v>200</v>
      </c>
      <c r="E53" s="63">
        <v>1400</v>
      </c>
      <c r="F53" s="63">
        <v>100</v>
      </c>
      <c r="G53" s="65"/>
      <c r="H53" s="63"/>
      <c r="I53" s="63">
        <v>100</v>
      </c>
      <c r="J53" s="65">
        <v>0</v>
      </c>
      <c r="K53" s="63"/>
      <c r="L53" s="65">
        <v>0</v>
      </c>
      <c r="M53" s="63">
        <v>50</v>
      </c>
      <c r="N53" s="65">
        <v>0</v>
      </c>
      <c r="O53" s="65">
        <v>0</v>
      </c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>
        <f>+O53</f>
        <v>0</v>
      </c>
      <c r="AA53" s="65"/>
      <c r="AB53" s="65"/>
      <c r="AC53" s="63"/>
      <c r="AD53" s="65"/>
      <c r="AE53" s="65">
        <f t="shared" si="1"/>
        <v>0</v>
      </c>
      <c r="AF53" s="62"/>
      <c r="AG53" s="62"/>
    </row>
    <row r="54" spans="1:33" x14ac:dyDescent="0.2">
      <c r="A54" s="62" t="s">
        <v>245</v>
      </c>
      <c r="B54" s="62" t="s">
        <v>246</v>
      </c>
      <c r="C54" s="63">
        <v>5061.12</v>
      </c>
      <c r="D54" s="63">
        <v>1463.34</v>
      </c>
      <c r="E54" s="63">
        <v>20187.990000000002</v>
      </c>
      <c r="F54" s="63">
        <v>7051.16</v>
      </c>
      <c r="G54" s="65">
        <v>5855</v>
      </c>
      <c r="H54" s="63"/>
      <c r="I54" s="63"/>
      <c r="J54" s="65"/>
      <c r="K54" s="63"/>
      <c r="L54" s="65"/>
      <c r="M54" s="63">
        <v>400</v>
      </c>
      <c r="N54" s="65"/>
      <c r="O54" s="65"/>
      <c r="P54" s="65"/>
      <c r="Q54" s="65"/>
      <c r="R54" s="65"/>
      <c r="S54" s="65"/>
      <c r="T54" s="65"/>
      <c r="U54" s="65"/>
      <c r="V54" s="65"/>
      <c r="W54" s="65">
        <f>+O54</f>
        <v>0</v>
      </c>
      <c r="X54" s="65"/>
      <c r="Y54" s="65"/>
      <c r="Z54" s="65"/>
      <c r="AA54" s="65"/>
      <c r="AB54" s="65"/>
      <c r="AC54" s="63"/>
      <c r="AD54" s="65"/>
      <c r="AE54" s="65">
        <f t="shared" si="1"/>
        <v>0</v>
      </c>
      <c r="AF54" s="62"/>
      <c r="AG54" s="62"/>
    </row>
    <row r="55" spans="1:33" x14ac:dyDescent="0.2">
      <c r="A55" s="62" t="s">
        <v>247</v>
      </c>
      <c r="B55" s="75" t="s">
        <v>248</v>
      </c>
      <c r="C55" s="63"/>
      <c r="D55" s="63"/>
      <c r="E55" s="63"/>
      <c r="F55" s="63"/>
      <c r="G55" s="65"/>
      <c r="H55" s="63"/>
      <c r="I55" s="63"/>
      <c r="J55" s="65"/>
      <c r="K55" s="63">
        <v>3000</v>
      </c>
      <c r="L55" s="65"/>
      <c r="M55" s="63">
        <v>3000</v>
      </c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3"/>
      <c r="AD55" s="65"/>
      <c r="AE55" s="65"/>
      <c r="AF55" s="62"/>
      <c r="AG55" s="62"/>
    </row>
    <row r="56" spans="1:33" x14ac:dyDescent="0.2">
      <c r="A56" s="62" t="s">
        <v>249</v>
      </c>
      <c r="B56" s="75" t="s">
        <v>250</v>
      </c>
      <c r="C56" s="63"/>
      <c r="D56" s="63">
        <v>2190</v>
      </c>
      <c r="E56" s="63">
        <v>4380</v>
      </c>
      <c r="F56" s="63">
        <v>6570</v>
      </c>
      <c r="G56" s="65">
        <v>8760</v>
      </c>
      <c r="H56" s="63">
        <v>8760</v>
      </c>
      <c r="I56" s="63">
        <v>8760</v>
      </c>
      <c r="J56" s="65">
        <v>8760</v>
      </c>
      <c r="K56" s="63">
        <v>8760</v>
      </c>
      <c r="L56" s="65">
        <v>8760</v>
      </c>
      <c r="M56" s="63">
        <v>8760</v>
      </c>
      <c r="N56" s="65">
        <v>8760</v>
      </c>
      <c r="O56" s="65">
        <v>8760</v>
      </c>
      <c r="P56" s="65"/>
      <c r="Q56" s="65"/>
      <c r="R56" s="65"/>
      <c r="S56" s="65"/>
      <c r="T56" s="65"/>
      <c r="U56" s="65"/>
      <c r="V56" s="65"/>
      <c r="W56" s="65">
        <f>+O56</f>
        <v>8760</v>
      </c>
      <c r="X56" s="65"/>
      <c r="Y56" s="65"/>
      <c r="Z56" s="65"/>
      <c r="AA56" s="65"/>
      <c r="AB56" s="65"/>
      <c r="AC56" s="63"/>
      <c r="AD56" s="65"/>
      <c r="AE56" s="65">
        <f t="shared" si="1"/>
        <v>8760</v>
      </c>
      <c r="AF56" s="62"/>
      <c r="AG56" s="62"/>
    </row>
    <row r="57" spans="1:33" x14ac:dyDescent="0.2">
      <c r="A57" s="62" t="s">
        <v>251</v>
      </c>
      <c r="B57" s="62" t="s">
        <v>252</v>
      </c>
      <c r="C57" s="63">
        <v>34046.57</v>
      </c>
      <c r="D57" s="63">
        <v>38845.279999999999</v>
      </c>
      <c r="E57" s="63">
        <v>29513.56</v>
      </c>
      <c r="F57" s="63">
        <v>72141.55</v>
      </c>
      <c r="G57" s="65">
        <v>81559</v>
      </c>
      <c r="H57" s="63">
        <v>103647.22</v>
      </c>
      <c r="I57" s="63">
        <v>132944.63</v>
      </c>
      <c r="J57" s="65">
        <v>50000</v>
      </c>
      <c r="K57" s="63">
        <v>88601.17</v>
      </c>
      <c r="L57" s="65">
        <v>70000</v>
      </c>
      <c r="M57" s="63">
        <v>57110.9</v>
      </c>
      <c r="N57" s="65">
        <v>80000</v>
      </c>
      <c r="O57" s="74">
        <v>40000</v>
      </c>
      <c r="P57" s="65"/>
      <c r="Q57" s="65"/>
      <c r="R57" s="65"/>
      <c r="S57" s="65"/>
      <c r="T57" s="65"/>
      <c r="U57" s="65"/>
      <c r="V57" s="65"/>
      <c r="W57" s="65"/>
      <c r="X57" s="65">
        <f>+O57</f>
        <v>40000</v>
      </c>
      <c r="Y57" s="65"/>
      <c r="Z57" s="65"/>
      <c r="AA57" s="65"/>
      <c r="AB57" s="65"/>
      <c r="AC57" s="63"/>
      <c r="AD57" s="65"/>
      <c r="AE57" s="65">
        <f t="shared" si="1"/>
        <v>40000</v>
      </c>
      <c r="AF57" s="62"/>
      <c r="AG57" s="62"/>
    </row>
    <row r="58" spans="1:33" x14ac:dyDescent="0.2">
      <c r="A58" s="62" t="s">
        <v>253</v>
      </c>
      <c r="B58" s="62" t="s">
        <v>254</v>
      </c>
      <c r="C58" s="63">
        <v>5235</v>
      </c>
      <c r="D58" s="63">
        <v>5515</v>
      </c>
      <c r="E58" s="63">
        <v>3979</v>
      </c>
      <c r="F58" s="63">
        <v>4790</v>
      </c>
      <c r="G58" s="65">
        <v>4092</v>
      </c>
      <c r="H58" s="63">
        <v>3965</v>
      </c>
      <c r="I58" s="63">
        <v>3365</v>
      </c>
      <c r="J58" s="65">
        <v>2000</v>
      </c>
      <c r="K58" s="63">
        <v>3785</v>
      </c>
      <c r="L58" s="65">
        <v>2000</v>
      </c>
      <c r="M58" s="63">
        <v>3065</v>
      </c>
      <c r="N58" s="65">
        <v>2000</v>
      </c>
      <c r="O58" s="65">
        <v>2000</v>
      </c>
      <c r="P58" s="65"/>
      <c r="Q58" s="65"/>
      <c r="R58" s="65"/>
      <c r="S58" s="65"/>
      <c r="T58" s="65"/>
      <c r="U58" s="65"/>
      <c r="V58" s="65"/>
      <c r="W58" s="65"/>
      <c r="X58" s="65">
        <f>+O58</f>
        <v>2000</v>
      </c>
      <c r="Y58" s="65"/>
      <c r="Z58" s="65"/>
      <c r="AA58" s="65"/>
      <c r="AB58" s="65"/>
      <c r="AC58" s="63"/>
      <c r="AD58" s="65"/>
      <c r="AE58" s="65">
        <f t="shared" si="1"/>
        <v>2000</v>
      </c>
      <c r="AF58" s="62"/>
      <c r="AG58" s="62"/>
    </row>
    <row r="59" spans="1:33" x14ac:dyDescent="0.2">
      <c r="A59" s="62" t="s">
        <v>255</v>
      </c>
      <c r="B59" s="62" t="s">
        <v>256</v>
      </c>
      <c r="C59" s="63">
        <v>5545</v>
      </c>
      <c r="D59" s="63">
        <v>7195</v>
      </c>
      <c r="E59" s="63">
        <v>6195</v>
      </c>
      <c r="F59" s="63">
        <v>6330</v>
      </c>
      <c r="G59" s="65">
        <v>17763</v>
      </c>
      <c r="H59" s="63">
        <v>7930</v>
      </c>
      <c r="I59" s="63">
        <v>6320</v>
      </c>
      <c r="J59" s="65">
        <v>2000</v>
      </c>
      <c r="K59" s="63">
        <v>10290</v>
      </c>
      <c r="L59" s="65">
        <v>5000</v>
      </c>
      <c r="M59" s="63">
        <v>7355</v>
      </c>
      <c r="N59" s="65">
        <v>7000</v>
      </c>
      <c r="O59" s="65">
        <v>7000</v>
      </c>
      <c r="P59" s="65"/>
      <c r="Q59" s="65"/>
      <c r="R59" s="65"/>
      <c r="S59" s="65"/>
      <c r="T59" s="65"/>
      <c r="U59" s="65"/>
      <c r="V59" s="65"/>
      <c r="W59" s="65"/>
      <c r="X59" s="65">
        <f>+O59</f>
        <v>7000</v>
      </c>
      <c r="Y59" s="65"/>
      <c r="Z59" s="65"/>
      <c r="AA59" s="65"/>
      <c r="AB59" s="65"/>
      <c r="AC59" s="63"/>
      <c r="AD59" s="65"/>
      <c r="AE59" s="65">
        <f t="shared" si="1"/>
        <v>7000</v>
      </c>
      <c r="AF59" s="62"/>
      <c r="AG59" s="62"/>
    </row>
    <row r="60" spans="1:33" x14ac:dyDescent="0.2">
      <c r="A60" s="62" t="s">
        <v>257</v>
      </c>
      <c r="B60" s="62" t="s">
        <v>258</v>
      </c>
      <c r="C60" s="63">
        <v>8504</v>
      </c>
      <c r="D60" s="63">
        <v>10734</v>
      </c>
      <c r="E60" s="63">
        <v>9002</v>
      </c>
      <c r="F60" s="63">
        <v>14555</v>
      </c>
      <c r="G60" s="65">
        <v>17850</v>
      </c>
      <c r="H60" s="63">
        <v>15462</v>
      </c>
      <c r="I60" s="63">
        <v>13495</v>
      </c>
      <c r="J60" s="65">
        <v>5000</v>
      </c>
      <c r="K60" s="63">
        <v>16514</v>
      </c>
      <c r="L60" s="65">
        <v>10000</v>
      </c>
      <c r="M60" s="63">
        <v>15182.93</v>
      </c>
      <c r="N60" s="65">
        <v>11000</v>
      </c>
      <c r="O60" s="65">
        <v>11000</v>
      </c>
      <c r="P60" s="65"/>
      <c r="Q60" s="65"/>
      <c r="R60" s="65"/>
      <c r="S60" s="65"/>
      <c r="T60" s="65"/>
      <c r="U60" s="65"/>
      <c r="V60" s="65"/>
      <c r="W60" s="65"/>
      <c r="X60" s="65">
        <f>+O60</f>
        <v>11000</v>
      </c>
      <c r="Y60" s="65"/>
      <c r="Z60" s="65"/>
      <c r="AA60" s="65"/>
      <c r="AB60" s="65"/>
      <c r="AC60" s="63"/>
      <c r="AD60" s="65"/>
      <c r="AE60" s="65">
        <f t="shared" si="1"/>
        <v>11000</v>
      </c>
      <c r="AF60" s="62"/>
      <c r="AG60" s="62"/>
    </row>
    <row r="61" spans="1:33" x14ac:dyDescent="0.2">
      <c r="A61" s="62" t="s">
        <v>259</v>
      </c>
      <c r="B61" s="62" t="s">
        <v>260</v>
      </c>
      <c r="C61" s="63">
        <v>430</v>
      </c>
      <c r="D61" s="63">
        <v>570</v>
      </c>
      <c r="E61" s="63">
        <v>655</v>
      </c>
      <c r="F61" s="63">
        <v>325</v>
      </c>
      <c r="G61" s="65">
        <v>455</v>
      </c>
      <c r="H61" s="63">
        <v>380</v>
      </c>
      <c r="I61" s="63">
        <v>550</v>
      </c>
      <c r="J61" s="65"/>
      <c r="K61" s="63">
        <v>530</v>
      </c>
      <c r="L61" s="65"/>
      <c r="M61" s="63">
        <v>305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>
        <f>+O61</f>
        <v>0</v>
      </c>
      <c r="Y61" s="65"/>
      <c r="Z61" s="65"/>
      <c r="AA61" s="65"/>
      <c r="AB61" s="65"/>
      <c r="AC61" s="63"/>
      <c r="AD61" s="65"/>
      <c r="AE61" s="65">
        <f t="shared" si="1"/>
        <v>0</v>
      </c>
      <c r="AF61" s="62"/>
      <c r="AG61" s="62"/>
    </row>
    <row r="62" spans="1:33" x14ac:dyDescent="0.2">
      <c r="A62" s="62" t="s">
        <v>261</v>
      </c>
      <c r="B62" s="62" t="s">
        <v>262</v>
      </c>
      <c r="C62" s="63">
        <v>1610</v>
      </c>
      <c r="D62" s="63">
        <v>1570</v>
      </c>
      <c r="E62" s="63">
        <v>1530</v>
      </c>
      <c r="F62" s="63">
        <v>1690</v>
      </c>
      <c r="G62" s="65">
        <v>1800</v>
      </c>
      <c r="H62" s="63">
        <v>1520</v>
      </c>
      <c r="I62" s="63">
        <v>1760</v>
      </c>
      <c r="J62" s="65">
        <v>1000</v>
      </c>
      <c r="K62" s="63">
        <v>1280</v>
      </c>
      <c r="L62" s="65">
        <v>1000</v>
      </c>
      <c r="M62" s="63">
        <v>1440</v>
      </c>
      <c r="N62" s="65">
        <v>1000</v>
      </c>
      <c r="O62" s="65">
        <v>1000</v>
      </c>
      <c r="P62" s="65"/>
      <c r="Q62" s="65"/>
      <c r="R62" s="65"/>
      <c r="S62" s="65"/>
      <c r="T62" s="65"/>
      <c r="U62" s="65"/>
      <c r="V62" s="65"/>
      <c r="W62" s="65">
        <f>+O62</f>
        <v>1000</v>
      </c>
      <c r="X62" s="65"/>
      <c r="Y62" s="65"/>
      <c r="Z62" s="65"/>
      <c r="AA62" s="65"/>
      <c r="AB62" s="65"/>
      <c r="AC62" s="63"/>
      <c r="AD62" s="65"/>
      <c r="AE62" s="65">
        <f t="shared" si="1"/>
        <v>1000</v>
      </c>
      <c r="AF62" s="62"/>
      <c r="AG62" s="62"/>
    </row>
    <row r="63" spans="1:33" x14ac:dyDescent="0.2">
      <c r="A63" s="62" t="s">
        <v>263</v>
      </c>
      <c r="B63" s="62" t="s">
        <v>264</v>
      </c>
      <c r="C63" s="63">
        <v>2810</v>
      </c>
      <c r="D63" s="63"/>
      <c r="E63" s="63">
        <v>5575</v>
      </c>
      <c r="F63" s="63">
        <v>4650</v>
      </c>
      <c r="G63" s="65">
        <v>2400</v>
      </c>
      <c r="H63" s="63">
        <v>3610</v>
      </c>
      <c r="I63" s="63">
        <v>4650</v>
      </c>
      <c r="J63" s="65">
        <v>3000</v>
      </c>
      <c r="K63" s="63">
        <v>3270</v>
      </c>
      <c r="L63" s="65">
        <v>3000</v>
      </c>
      <c r="M63" s="63"/>
      <c r="N63" s="65">
        <v>3000</v>
      </c>
      <c r="O63" s="65">
        <v>3000</v>
      </c>
      <c r="P63" s="65"/>
      <c r="Q63" s="65"/>
      <c r="R63" s="65"/>
      <c r="S63" s="65"/>
      <c r="T63" s="65"/>
      <c r="U63" s="65"/>
      <c r="V63" s="65"/>
      <c r="W63" s="65">
        <f>+O63</f>
        <v>3000</v>
      </c>
      <c r="X63" s="65"/>
      <c r="Y63" s="65"/>
      <c r="Z63" s="65"/>
      <c r="AA63" s="65"/>
      <c r="AB63" s="65"/>
      <c r="AC63" s="63"/>
      <c r="AD63" s="65"/>
      <c r="AE63" s="65">
        <f t="shared" si="1"/>
        <v>3000</v>
      </c>
      <c r="AF63" s="62"/>
      <c r="AG63" s="62"/>
    </row>
    <row r="64" spans="1:33" x14ac:dyDescent="0.2">
      <c r="A64" s="62" t="s">
        <v>265</v>
      </c>
      <c r="B64" s="62" t="s">
        <v>266</v>
      </c>
      <c r="C64" s="63">
        <v>7968</v>
      </c>
      <c r="D64" s="63">
        <v>5749</v>
      </c>
      <c r="E64" s="63">
        <v>7793</v>
      </c>
      <c r="F64" s="63">
        <v>6052</v>
      </c>
      <c r="G64" s="65">
        <v>5536</v>
      </c>
      <c r="H64" s="63">
        <v>6711</v>
      </c>
      <c r="I64" s="63">
        <v>5633</v>
      </c>
      <c r="J64" s="65">
        <v>5000</v>
      </c>
      <c r="K64" s="63">
        <v>6916</v>
      </c>
      <c r="L64" s="65">
        <v>5000</v>
      </c>
      <c r="M64" s="63">
        <v>7262</v>
      </c>
      <c r="N64" s="65">
        <v>5000</v>
      </c>
      <c r="O64" s="65">
        <v>5000</v>
      </c>
      <c r="P64" s="65"/>
      <c r="Q64" s="65"/>
      <c r="R64" s="65"/>
      <c r="S64" s="65"/>
      <c r="T64" s="65"/>
      <c r="U64" s="65"/>
      <c r="V64" s="65"/>
      <c r="W64" s="65"/>
      <c r="X64" s="65">
        <f>+O64</f>
        <v>5000</v>
      </c>
      <c r="Y64" s="65"/>
      <c r="Z64" s="65"/>
      <c r="AA64" s="65"/>
      <c r="AB64" s="65"/>
      <c r="AC64" s="63"/>
      <c r="AD64" s="65"/>
      <c r="AE64" s="65">
        <f t="shared" si="1"/>
        <v>5000</v>
      </c>
      <c r="AF64" s="62"/>
      <c r="AG64" s="62"/>
    </row>
    <row r="65" spans="1:33" x14ac:dyDescent="0.2">
      <c r="A65" s="62" t="s">
        <v>267</v>
      </c>
      <c r="B65" s="62" t="s">
        <v>268</v>
      </c>
      <c r="C65" s="63">
        <v>0</v>
      </c>
      <c r="D65" s="63">
        <v>1130</v>
      </c>
      <c r="E65" s="63">
        <v>935</v>
      </c>
      <c r="F65" s="63">
        <v>465</v>
      </c>
      <c r="G65" s="65">
        <v>70</v>
      </c>
      <c r="H65" s="63">
        <v>1410</v>
      </c>
      <c r="I65" s="63">
        <v>160</v>
      </c>
      <c r="J65" s="65">
        <v>0</v>
      </c>
      <c r="K65" s="63">
        <v>380</v>
      </c>
      <c r="L65" s="65">
        <v>0</v>
      </c>
      <c r="M65" s="63">
        <v>100</v>
      </c>
      <c r="N65" s="65">
        <v>0</v>
      </c>
      <c r="O65" s="65">
        <v>0</v>
      </c>
      <c r="P65" s="65"/>
      <c r="Q65" s="65"/>
      <c r="R65" s="65"/>
      <c r="S65" s="65"/>
      <c r="T65" s="65"/>
      <c r="U65" s="65"/>
      <c r="V65" s="65"/>
      <c r="W65" s="65"/>
      <c r="X65" s="65">
        <f>+O65</f>
        <v>0</v>
      </c>
      <c r="Y65" s="65"/>
      <c r="Z65" s="65"/>
      <c r="AA65" s="65"/>
      <c r="AB65" s="65"/>
      <c r="AC65" s="63"/>
      <c r="AD65" s="65"/>
      <c r="AE65" s="65">
        <f t="shared" si="1"/>
        <v>0</v>
      </c>
      <c r="AF65" s="62"/>
      <c r="AG65" s="62"/>
    </row>
    <row r="66" spans="1:33" x14ac:dyDescent="0.2">
      <c r="A66" s="62" t="s">
        <v>269</v>
      </c>
      <c r="B66" s="75" t="s">
        <v>270</v>
      </c>
      <c r="C66" s="63">
        <v>640</v>
      </c>
      <c r="D66" s="63">
        <v>2340</v>
      </c>
      <c r="E66" s="63">
        <v>3520</v>
      </c>
      <c r="F66" s="63">
        <v>820</v>
      </c>
      <c r="G66" s="65">
        <v>720</v>
      </c>
      <c r="H66" s="63">
        <v>1680</v>
      </c>
      <c r="I66" s="63">
        <v>1170</v>
      </c>
      <c r="J66" s="65">
        <v>1000</v>
      </c>
      <c r="K66" s="63">
        <v>3730</v>
      </c>
      <c r="L66" s="65">
        <v>1000</v>
      </c>
      <c r="M66" s="63">
        <v>1780</v>
      </c>
      <c r="N66" s="65">
        <v>2000</v>
      </c>
      <c r="O66" s="74">
        <v>1500</v>
      </c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>
        <f>+O66</f>
        <v>1500</v>
      </c>
      <c r="AA66" s="65"/>
      <c r="AB66" s="65"/>
      <c r="AC66" s="63"/>
      <c r="AD66" s="65"/>
      <c r="AE66" s="65">
        <f t="shared" si="1"/>
        <v>1500</v>
      </c>
      <c r="AF66" s="62"/>
      <c r="AG66" s="62"/>
    </row>
    <row r="67" spans="1:33" x14ac:dyDescent="0.2">
      <c r="A67" s="62" t="s">
        <v>271</v>
      </c>
      <c r="B67" s="62" t="s">
        <v>272</v>
      </c>
      <c r="C67" s="63">
        <v>140</v>
      </c>
      <c r="D67" s="63">
        <v>80</v>
      </c>
      <c r="E67" s="63">
        <v>40</v>
      </c>
      <c r="F67" s="63">
        <v>70</v>
      </c>
      <c r="G67" s="65">
        <v>60</v>
      </c>
      <c r="H67" s="63">
        <v>30</v>
      </c>
      <c r="I67" s="63">
        <v>70</v>
      </c>
      <c r="J67" s="65"/>
      <c r="K67" s="63">
        <v>20</v>
      </c>
      <c r="L67" s="65"/>
      <c r="M67" s="63">
        <v>40</v>
      </c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>
        <f>+O67</f>
        <v>0</v>
      </c>
      <c r="Y67" s="65"/>
      <c r="Z67" s="65"/>
      <c r="AA67" s="65"/>
      <c r="AB67" s="65"/>
      <c r="AC67" s="63"/>
      <c r="AD67" s="65"/>
      <c r="AE67" s="65">
        <f t="shared" si="1"/>
        <v>0</v>
      </c>
      <c r="AF67" s="62"/>
      <c r="AG67" s="62"/>
    </row>
    <row r="68" spans="1:33" x14ac:dyDescent="0.2">
      <c r="A68" s="62" t="s">
        <v>273</v>
      </c>
      <c r="B68" s="62" t="s">
        <v>274</v>
      </c>
      <c r="C68" s="63">
        <v>725</v>
      </c>
      <c r="D68" s="63">
        <v>850</v>
      </c>
      <c r="E68" s="63">
        <v>775</v>
      </c>
      <c r="F68" s="63">
        <v>425</v>
      </c>
      <c r="G68" s="65">
        <v>325</v>
      </c>
      <c r="H68" s="63">
        <v>400</v>
      </c>
      <c r="I68" s="63">
        <v>500</v>
      </c>
      <c r="J68" s="65"/>
      <c r="K68" s="63">
        <v>425</v>
      </c>
      <c r="L68" s="65"/>
      <c r="M68" s="63">
        <v>250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>
        <f>+O68</f>
        <v>0</v>
      </c>
      <c r="Y68" s="65"/>
      <c r="Z68" s="65"/>
      <c r="AA68" s="65"/>
      <c r="AB68" s="65"/>
      <c r="AC68" s="63"/>
      <c r="AD68" s="65"/>
      <c r="AE68" s="65">
        <f t="shared" si="1"/>
        <v>0</v>
      </c>
      <c r="AF68" s="62"/>
      <c r="AG68" s="62"/>
    </row>
    <row r="69" spans="1:33" x14ac:dyDescent="0.2">
      <c r="A69" s="62" t="s">
        <v>275</v>
      </c>
      <c r="B69" s="62" t="s">
        <v>276</v>
      </c>
      <c r="C69" s="63">
        <v>50</v>
      </c>
      <c r="D69" s="63">
        <v>250</v>
      </c>
      <c r="E69" s="63">
        <v>200</v>
      </c>
      <c r="F69" s="63">
        <v>125</v>
      </c>
      <c r="G69" s="65">
        <v>125</v>
      </c>
      <c r="H69" s="63">
        <v>125</v>
      </c>
      <c r="I69" s="63">
        <v>100</v>
      </c>
      <c r="J69" s="65"/>
      <c r="K69" s="63">
        <v>200</v>
      </c>
      <c r="L69" s="65"/>
      <c r="M69" s="63">
        <v>150</v>
      </c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>
        <f>+O69</f>
        <v>0</v>
      </c>
      <c r="Y69" s="65"/>
      <c r="Z69" s="65"/>
      <c r="AA69" s="65"/>
      <c r="AB69" s="65"/>
      <c r="AC69" s="63"/>
      <c r="AD69" s="65"/>
      <c r="AE69" s="65">
        <f t="shared" si="1"/>
        <v>0</v>
      </c>
      <c r="AF69" s="62"/>
      <c r="AG69" s="62"/>
    </row>
    <row r="70" spans="1:33" x14ac:dyDescent="0.2">
      <c r="A70" s="62" t="s">
        <v>277</v>
      </c>
      <c r="B70" s="62" t="s">
        <v>278</v>
      </c>
      <c r="C70" s="63">
        <v>950</v>
      </c>
      <c r="D70" s="63">
        <v>1425</v>
      </c>
      <c r="E70" s="63">
        <v>950</v>
      </c>
      <c r="F70" s="63">
        <v>900</v>
      </c>
      <c r="G70" s="65">
        <v>900</v>
      </c>
      <c r="H70" s="63">
        <v>900</v>
      </c>
      <c r="I70" s="63">
        <v>700</v>
      </c>
      <c r="J70" s="65"/>
      <c r="K70" s="63">
        <v>750</v>
      </c>
      <c r="L70" s="65"/>
      <c r="M70" s="63">
        <v>850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>
        <f>+O70</f>
        <v>0</v>
      </c>
      <c r="Y70" s="65"/>
      <c r="Z70" s="65"/>
      <c r="AA70" s="65"/>
      <c r="AB70" s="65"/>
      <c r="AC70" s="63"/>
      <c r="AD70" s="65"/>
      <c r="AE70" s="65">
        <f t="shared" si="1"/>
        <v>0</v>
      </c>
      <c r="AF70" s="62"/>
      <c r="AG70" s="62"/>
    </row>
    <row r="71" spans="1:33" x14ac:dyDescent="0.2">
      <c r="A71" s="62" t="s">
        <v>279</v>
      </c>
      <c r="B71" s="62" t="s">
        <v>280</v>
      </c>
      <c r="C71" s="63">
        <v>0</v>
      </c>
      <c r="D71" s="63"/>
      <c r="E71" s="63">
        <v>2338.12</v>
      </c>
      <c r="F71" s="63">
        <v>0</v>
      </c>
      <c r="G71" s="65">
        <v>9506</v>
      </c>
      <c r="H71" s="63"/>
      <c r="I71" s="63">
        <v>4441</v>
      </c>
      <c r="J71" s="65"/>
      <c r="K71" s="63">
        <v>5258.28</v>
      </c>
      <c r="L71" s="65"/>
      <c r="M71" s="63">
        <v>8701.4500000000007</v>
      </c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>
        <f>+O71</f>
        <v>0</v>
      </c>
      <c r="AC71" s="63"/>
      <c r="AD71" s="65"/>
      <c r="AE71" s="65">
        <f t="shared" si="1"/>
        <v>0</v>
      </c>
      <c r="AF71" s="62"/>
      <c r="AG71" s="62"/>
    </row>
    <row r="72" spans="1:33" x14ac:dyDescent="0.2">
      <c r="A72" s="62" t="s">
        <v>281</v>
      </c>
      <c r="B72" s="62" t="s">
        <v>282</v>
      </c>
      <c r="C72" s="63">
        <v>380</v>
      </c>
      <c r="D72" s="63">
        <v>124.86</v>
      </c>
      <c r="E72" s="63">
        <v>1312.5</v>
      </c>
      <c r="F72" s="63">
        <v>730.84</v>
      </c>
      <c r="G72" s="65">
        <v>1726</v>
      </c>
      <c r="H72" s="63">
        <v>6542.96</v>
      </c>
      <c r="I72" s="63">
        <v>4978.2700000000004</v>
      </c>
      <c r="J72" s="65"/>
      <c r="K72" s="63">
        <v>4144.21</v>
      </c>
      <c r="L72" s="65"/>
      <c r="M72" s="63">
        <v>1466.11</v>
      </c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>
        <f>+O72</f>
        <v>0</v>
      </c>
      <c r="AC72" s="63"/>
      <c r="AD72" s="65"/>
      <c r="AE72" s="65">
        <f t="shared" si="1"/>
        <v>0</v>
      </c>
      <c r="AF72" s="62" t="s">
        <v>189</v>
      </c>
      <c r="AG72" s="62"/>
    </row>
    <row r="73" spans="1:33" x14ac:dyDescent="0.2">
      <c r="A73" s="62" t="s">
        <v>283</v>
      </c>
      <c r="B73" s="75" t="s">
        <v>284</v>
      </c>
      <c r="C73" s="63">
        <v>17641</v>
      </c>
      <c r="D73" s="63">
        <v>16848</v>
      </c>
      <c r="E73" s="63">
        <v>17402</v>
      </c>
      <c r="F73" s="63">
        <v>18668</v>
      </c>
      <c r="G73" s="65">
        <v>19022</v>
      </c>
      <c r="H73" s="63">
        <v>19061</v>
      </c>
      <c r="I73" s="63">
        <v>20651</v>
      </c>
      <c r="J73" s="65">
        <v>10000</v>
      </c>
      <c r="K73" s="63">
        <v>23166</v>
      </c>
      <c r="L73" s="65">
        <v>18000</v>
      </c>
      <c r="M73" s="63">
        <v>24076</v>
      </c>
      <c r="N73" s="65">
        <v>20000</v>
      </c>
      <c r="O73" s="65">
        <v>20000</v>
      </c>
      <c r="P73" s="65"/>
      <c r="Q73" s="65"/>
      <c r="R73" s="65"/>
      <c r="S73" s="65"/>
      <c r="T73" s="65"/>
      <c r="U73" s="65">
        <f>+O73</f>
        <v>20000</v>
      </c>
      <c r="V73" s="65"/>
      <c r="W73" s="65"/>
      <c r="X73" s="65"/>
      <c r="Y73" s="65"/>
      <c r="Z73" s="65"/>
      <c r="AA73" s="65"/>
      <c r="AB73" s="65"/>
      <c r="AC73" s="63"/>
      <c r="AD73" s="65"/>
      <c r="AE73" s="65">
        <f t="shared" si="1"/>
        <v>20000</v>
      </c>
      <c r="AF73" s="62"/>
      <c r="AG73" s="62"/>
    </row>
    <row r="74" spans="1:33" x14ac:dyDescent="0.2">
      <c r="A74" s="62" t="s">
        <v>285</v>
      </c>
      <c r="B74" s="75" t="s">
        <v>286</v>
      </c>
      <c r="C74" s="63">
        <v>191472.3</v>
      </c>
      <c r="D74" s="63">
        <v>180796.4</v>
      </c>
      <c r="E74" s="63">
        <v>183919.37</v>
      </c>
      <c r="F74" s="63">
        <v>181189.79</v>
      </c>
      <c r="G74" s="65">
        <v>187081</v>
      </c>
      <c r="H74" s="63">
        <v>182626.7</v>
      </c>
      <c r="I74" s="63">
        <v>192350.1</v>
      </c>
      <c r="J74" s="65">
        <v>150000</v>
      </c>
      <c r="K74" s="63">
        <v>187867.7</v>
      </c>
      <c r="L74" s="65">
        <v>185000</v>
      </c>
      <c r="M74" s="63">
        <v>206740.5</v>
      </c>
      <c r="N74" s="65">
        <v>183000</v>
      </c>
      <c r="O74" s="65">
        <v>183000</v>
      </c>
      <c r="P74" s="65"/>
      <c r="Q74" s="65"/>
      <c r="R74" s="65"/>
      <c r="S74" s="65"/>
      <c r="T74" s="65"/>
      <c r="U74" s="65">
        <f>+O74</f>
        <v>183000</v>
      </c>
      <c r="V74" s="65"/>
      <c r="W74" s="65"/>
      <c r="X74" s="65"/>
      <c r="Y74" s="65"/>
      <c r="Z74" s="65"/>
      <c r="AA74" s="65"/>
      <c r="AB74" s="65"/>
      <c r="AC74" s="63"/>
      <c r="AD74" s="65"/>
      <c r="AE74" s="65">
        <f t="shared" si="1"/>
        <v>183000</v>
      </c>
      <c r="AF74" s="62"/>
      <c r="AG74" s="62"/>
    </row>
    <row r="75" spans="1:33" x14ac:dyDescent="0.2">
      <c r="A75" s="62" t="s">
        <v>287</v>
      </c>
      <c r="B75" s="75" t="s">
        <v>288</v>
      </c>
      <c r="C75" s="63">
        <v>31157</v>
      </c>
      <c r="D75" s="63">
        <v>31093.5</v>
      </c>
      <c r="E75" s="63">
        <v>32401</v>
      </c>
      <c r="F75" s="63">
        <v>35020</v>
      </c>
      <c r="G75" s="65">
        <v>36470</v>
      </c>
      <c r="H75" s="63">
        <v>35787.5</v>
      </c>
      <c r="I75" s="63">
        <v>36707</v>
      </c>
      <c r="J75" s="65">
        <v>30000</v>
      </c>
      <c r="K75" s="63">
        <v>37470</v>
      </c>
      <c r="L75" s="65">
        <v>35000</v>
      </c>
      <c r="M75" s="63">
        <v>46090</v>
      </c>
      <c r="N75" s="65">
        <v>35000</v>
      </c>
      <c r="O75" s="65">
        <v>35000</v>
      </c>
      <c r="P75" s="65"/>
      <c r="Q75" s="65"/>
      <c r="R75" s="65"/>
      <c r="S75" s="65"/>
      <c r="T75" s="65"/>
      <c r="U75" s="65">
        <f>+O75</f>
        <v>35000</v>
      </c>
      <c r="V75" s="65"/>
      <c r="W75" s="65"/>
      <c r="X75" s="65"/>
      <c r="Y75" s="65"/>
      <c r="Z75" s="65"/>
      <c r="AA75" s="65"/>
      <c r="AB75" s="65"/>
      <c r="AC75" s="63"/>
      <c r="AD75" s="65"/>
      <c r="AE75" s="65">
        <f t="shared" si="1"/>
        <v>35000</v>
      </c>
      <c r="AF75" s="62"/>
      <c r="AG75" s="62"/>
    </row>
    <row r="76" spans="1:33" x14ac:dyDescent="0.2">
      <c r="A76" s="62" t="s">
        <v>289</v>
      </c>
      <c r="B76" s="75" t="s">
        <v>290</v>
      </c>
      <c r="C76" s="63">
        <v>7465.27</v>
      </c>
      <c r="D76" s="63">
        <v>3102.9</v>
      </c>
      <c r="E76" s="63">
        <v>623.65</v>
      </c>
      <c r="F76" s="63">
        <v>4870.7</v>
      </c>
      <c r="G76" s="65">
        <v>3493</v>
      </c>
      <c r="H76" s="63">
        <v>2795.58</v>
      </c>
      <c r="I76" s="63">
        <v>11760.9</v>
      </c>
      <c r="J76" s="65">
        <v>2000</v>
      </c>
      <c r="K76" s="63">
        <v>7725.8</v>
      </c>
      <c r="L76" s="65">
        <v>3000</v>
      </c>
      <c r="M76" s="63">
        <v>4085.57</v>
      </c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>
        <f>+O76</f>
        <v>0</v>
      </c>
      <c r="AC76" s="63"/>
      <c r="AD76" s="65"/>
      <c r="AE76" s="65">
        <f t="shared" si="1"/>
        <v>0</v>
      </c>
      <c r="AF76" s="62"/>
      <c r="AG76" s="62"/>
    </row>
    <row r="77" spans="1:33" x14ac:dyDescent="0.2">
      <c r="A77" s="62" t="s">
        <v>291</v>
      </c>
      <c r="B77" s="75" t="s">
        <v>292</v>
      </c>
      <c r="C77" s="63">
        <v>260</v>
      </c>
      <c r="D77" s="63">
        <v>284</v>
      </c>
      <c r="E77" s="63">
        <v>259</v>
      </c>
      <c r="F77" s="63">
        <v>838.17</v>
      </c>
      <c r="G77" s="65">
        <v>195</v>
      </c>
      <c r="H77" s="63">
        <v>195</v>
      </c>
      <c r="I77" s="63">
        <v>340</v>
      </c>
      <c r="J77" s="65"/>
      <c r="K77" s="63">
        <v>215</v>
      </c>
      <c r="L77" s="65"/>
      <c r="M77" s="63">
        <v>585</v>
      </c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>
        <f>+O77</f>
        <v>0</v>
      </c>
      <c r="AC77" s="63"/>
      <c r="AD77" s="65"/>
      <c r="AE77" s="65">
        <f t="shared" si="1"/>
        <v>0</v>
      </c>
      <c r="AF77" s="62"/>
      <c r="AG77" s="62"/>
    </row>
    <row r="78" spans="1:33" x14ac:dyDescent="0.2">
      <c r="A78" s="62" t="s">
        <v>293</v>
      </c>
      <c r="B78" s="62" t="s">
        <v>294</v>
      </c>
      <c r="C78" s="63">
        <v>10000</v>
      </c>
      <c r="D78" s="63">
        <v>20000</v>
      </c>
      <c r="E78" s="63">
        <v>0</v>
      </c>
      <c r="F78" s="63">
        <v>14230.15</v>
      </c>
      <c r="G78" s="65">
        <v>8154</v>
      </c>
      <c r="H78" s="63">
        <v>5320.2</v>
      </c>
      <c r="I78" s="63">
        <v>5372.16</v>
      </c>
      <c r="J78" s="65"/>
      <c r="K78" s="63">
        <v>398.5</v>
      </c>
      <c r="L78" s="65">
        <v>0</v>
      </c>
      <c r="M78" s="63">
        <v>2166.66</v>
      </c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>
        <f>+O78</f>
        <v>0</v>
      </c>
      <c r="AC78" s="63"/>
      <c r="AD78" s="65"/>
      <c r="AE78" s="65">
        <f t="shared" si="1"/>
        <v>0</v>
      </c>
      <c r="AF78" s="62"/>
      <c r="AG78" s="62"/>
    </row>
    <row r="79" spans="1:33" x14ac:dyDescent="0.2">
      <c r="A79" s="62" t="s">
        <v>295</v>
      </c>
      <c r="B79" s="62" t="s">
        <v>296</v>
      </c>
      <c r="C79" s="63">
        <v>400</v>
      </c>
      <c r="D79" s="63">
        <v>225</v>
      </c>
      <c r="E79" s="63">
        <v>50</v>
      </c>
      <c r="F79" s="63">
        <v>125</v>
      </c>
      <c r="G79" s="65">
        <v>350</v>
      </c>
      <c r="H79" s="63"/>
      <c r="I79" s="63">
        <v>275</v>
      </c>
      <c r="J79" s="65"/>
      <c r="K79" s="63">
        <v>125</v>
      </c>
      <c r="L79" s="65"/>
      <c r="M79" s="63"/>
      <c r="N79" s="65"/>
      <c r="O79" s="65"/>
      <c r="P79" s="65"/>
      <c r="Q79" s="65"/>
      <c r="R79" s="65"/>
      <c r="S79" s="65"/>
      <c r="T79" s="65"/>
      <c r="U79" s="65"/>
      <c r="V79" s="65"/>
      <c r="W79" s="65">
        <f t="shared" ref="W79:W81" si="3">+O79</f>
        <v>0</v>
      </c>
      <c r="X79" s="65"/>
      <c r="Y79" s="65"/>
      <c r="Z79" s="65"/>
      <c r="AA79" s="65"/>
      <c r="AB79" s="65"/>
      <c r="AC79" s="63"/>
      <c r="AD79" s="65"/>
      <c r="AE79" s="65">
        <f t="shared" si="1"/>
        <v>0</v>
      </c>
      <c r="AF79" s="62"/>
      <c r="AG79" s="62"/>
    </row>
    <row r="80" spans="1:33" x14ac:dyDescent="0.2">
      <c r="A80" s="62" t="s">
        <v>297</v>
      </c>
      <c r="B80" s="62" t="s">
        <v>298</v>
      </c>
      <c r="C80" s="63">
        <v>1225</v>
      </c>
      <c r="D80" s="63">
        <v>600</v>
      </c>
      <c r="E80" s="63">
        <v>3275</v>
      </c>
      <c r="F80" s="63">
        <v>1200</v>
      </c>
      <c r="G80" s="65">
        <v>2250</v>
      </c>
      <c r="H80" s="63">
        <v>2000</v>
      </c>
      <c r="I80" s="63">
        <v>2525</v>
      </c>
      <c r="J80" s="65">
        <v>1000</v>
      </c>
      <c r="K80" s="63">
        <v>2350</v>
      </c>
      <c r="L80" s="65">
        <v>1000</v>
      </c>
      <c r="M80" s="63">
        <v>3000</v>
      </c>
      <c r="N80" s="65">
        <v>1000</v>
      </c>
      <c r="O80" s="65">
        <v>1000</v>
      </c>
      <c r="P80" s="65"/>
      <c r="Q80" s="65"/>
      <c r="R80" s="65"/>
      <c r="S80" s="65"/>
      <c r="T80" s="65"/>
      <c r="U80" s="65"/>
      <c r="V80" s="65"/>
      <c r="W80" s="65">
        <f t="shared" si="3"/>
        <v>1000</v>
      </c>
      <c r="X80" s="65"/>
      <c r="Y80" s="65"/>
      <c r="Z80" s="65"/>
      <c r="AA80" s="65"/>
      <c r="AB80" s="65"/>
      <c r="AC80" s="63"/>
      <c r="AD80" s="65"/>
      <c r="AE80" s="65">
        <f t="shared" si="1"/>
        <v>1000</v>
      </c>
      <c r="AF80" s="62"/>
      <c r="AG80" s="62"/>
    </row>
    <row r="81" spans="1:33" x14ac:dyDescent="0.2">
      <c r="A81" s="62" t="s">
        <v>299</v>
      </c>
      <c r="B81" s="62" t="s">
        <v>300</v>
      </c>
      <c r="C81" s="63">
        <v>100</v>
      </c>
      <c r="D81" s="63">
        <v>150</v>
      </c>
      <c r="E81" s="63">
        <v>1573.8</v>
      </c>
      <c r="F81" s="63">
        <f>241.36+1259.56</f>
        <v>1500.92</v>
      </c>
      <c r="G81" s="65">
        <v>2267</v>
      </c>
      <c r="H81" s="63">
        <v>1593</v>
      </c>
      <c r="I81" s="63">
        <v>1395</v>
      </c>
      <c r="J81" s="65">
        <v>1000</v>
      </c>
      <c r="K81" s="63">
        <v>2520</v>
      </c>
      <c r="L81" s="65">
        <v>1000</v>
      </c>
      <c r="M81" s="63">
        <v>2830</v>
      </c>
      <c r="N81" s="65">
        <v>1000</v>
      </c>
      <c r="O81" s="65">
        <v>1000</v>
      </c>
      <c r="P81" s="65"/>
      <c r="Q81" s="65"/>
      <c r="R81" s="65"/>
      <c r="S81" s="65"/>
      <c r="T81" s="65"/>
      <c r="U81" s="65"/>
      <c r="V81" s="65"/>
      <c r="W81" s="65">
        <f t="shared" si="3"/>
        <v>1000</v>
      </c>
      <c r="X81" s="65"/>
      <c r="Y81" s="65"/>
      <c r="Z81" s="65"/>
      <c r="AA81" s="65"/>
      <c r="AB81" s="65"/>
      <c r="AC81" s="63"/>
      <c r="AD81" s="65"/>
      <c r="AE81" s="65">
        <f t="shared" si="1"/>
        <v>1000</v>
      </c>
      <c r="AF81" s="62"/>
      <c r="AG81" s="62"/>
    </row>
    <row r="82" spans="1:33" x14ac:dyDescent="0.2">
      <c r="A82" s="62" t="s">
        <v>301</v>
      </c>
      <c r="B82" s="62" t="s">
        <v>302</v>
      </c>
      <c r="C82" s="63">
        <v>150</v>
      </c>
      <c r="D82" s="63">
        <v>200</v>
      </c>
      <c r="E82" s="63">
        <v>200</v>
      </c>
      <c r="F82" s="63">
        <v>200</v>
      </c>
      <c r="G82" s="65">
        <v>200</v>
      </c>
      <c r="H82" s="63">
        <v>200</v>
      </c>
      <c r="I82" s="63">
        <v>200</v>
      </c>
      <c r="J82" s="65"/>
      <c r="K82" s="63">
        <v>200</v>
      </c>
      <c r="L82" s="65"/>
      <c r="M82" s="63">
        <v>125</v>
      </c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>
        <f>+O82</f>
        <v>0</v>
      </c>
      <c r="Y82" s="65"/>
      <c r="Z82" s="65"/>
      <c r="AA82" s="65"/>
      <c r="AB82" s="65"/>
      <c r="AC82" s="63"/>
      <c r="AD82" s="65"/>
      <c r="AE82" s="65">
        <f t="shared" si="1"/>
        <v>0</v>
      </c>
      <c r="AF82" s="62"/>
      <c r="AG82" s="62"/>
    </row>
    <row r="83" spans="1:33" x14ac:dyDescent="0.2">
      <c r="A83" s="62" t="s">
        <v>303</v>
      </c>
      <c r="B83" s="62" t="s">
        <v>304</v>
      </c>
      <c r="C83" s="63">
        <v>1350</v>
      </c>
      <c r="D83" s="63">
        <v>1440</v>
      </c>
      <c r="E83" s="63">
        <v>1280</v>
      </c>
      <c r="F83" s="63">
        <v>1440</v>
      </c>
      <c r="G83" s="65">
        <v>1280</v>
      </c>
      <c r="H83" s="63">
        <v>1280</v>
      </c>
      <c r="I83" s="63">
        <v>1280</v>
      </c>
      <c r="J83" s="65">
        <v>1000</v>
      </c>
      <c r="K83" s="63">
        <v>1725</v>
      </c>
      <c r="L83" s="65">
        <v>1000</v>
      </c>
      <c r="M83" s="63">
        <v>1225</v>
      </c>
      <c r="N83" s="65">
        <v>1000</v>
      </c>
      <c r="O83" s="65">
        <v>1000</v>
      </c>
      <c r="P83" s="65"/>
      <c r="Q83" s="65"/>
      <c r="R83" s="65"/>
      <c r="S83" s="65"/>
      <c r="T83" s="65"/>
      <c r="U83" s="65"/>
      <c r="V83" s="65"/>
      <c r="W83" s="65"/>
      <c r="X83" s="65">
        <f>+O83</f>
        <v>1000</v>
      </c>
      <c r="Y83" s="65"/>
      <c r="Z83" s="65"/>
      <c r="AA83" s="65"/>
      <c r="AB83" s="65"/>
      <c r="AC83" s="63"/>
      <c r="AD83" s="65"/>
      <c r="AE83" s="65">
        <f t="shared" si="1"/>
        <v>1000</v>
      </c>
      <c r="AF83" s="62"/>
      <c r="AG83" s="62"/>
    </row>
    <row r="84" spans="1:33" x14ac:dyDescent="0.2">
      <c r="A84" s="62" t="s">
        <v>305</v>
      </c>
      <c r="B84" s="62" t="s">
        <v>306</v>
      </c>
      <c r="C84" s="63">
        <v>200</v>
      </c>
      <c r="D84" s="63">
        <v>200</v>
      </c>
      <c r="E84" s="63">
        <v>200</v>
      </c>
      <c r="F84" s="63">
        <v>200</v>
      </c>
      <c r="G84" s="65">
        <v>200</v>
      </c>
      <c r="H84" s="63">
        <v>200</v>
      </c>
      <c r="I84" s="63">
        <v>200</v>
      </c>
      <c r="J84" s="65"/>
      <c r="K84" s="63">
        <v>200</v>
      </c>
      <c r="L84" s="65"/>
      <c r="M84" s="63">
        <v>200</v>
      </c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>
        <f>+O84</f>
        <v>0</v>
      </c>
      <c r="Y84" s="65"/>
      <c r="Z84" s="65"/>
      <c r="AA84" s="65"/>
      <c r="AB84" s="65"/>
      <c r="AC84" s="63"/>
      <c r="AD84" s="65"/>
      <c r="AE84" s="65">
        <f t="shared" si="1"/>
        <v>0</v>
      </c>
      <c r="AF84" s="62"/>
      <c r="AG84" s="62"/>
    </row>
    <row r="85" spans="1:33" x14ac:dyDescent="0.2">
      <c r="A85" s="62" t="s">
        <v>307</v>
      </c>
      <c r="B85" s="62" t="s">
        <v>308</v>
      </c>
      <c r="C85" s="63">
        <v>1000</v>
      </c>
      <c r="D85" s="63">
        <v>100</v>
      </c>
      <c r="E85" s="63">
        <v>800</v>
      </c>
      <c r="F85" s="63">
        <v>800</v>
      </c>
      <c r="G85" s="65">
        <v>1000</v>
      </c>
      <c r="H85" s="63">
        <v>1000</v>
      </c>
      <c r="I85" s="63">
        <v>800</v>
      </c>
      <c r="J85" s="65">
        <v>1000</v>
      </c>
      <c r="K85" s="63">
        <v>1030</v>
      </c>
      <c r="L85" s="65">
        <v>1000</v>
      </c>
      <c r="M85" s="63">
        <v>1050</v>
      </c>
      <c r="N85" s="65">
        <v>1000</v>
      </c>
      <c r="O85" s="65">
        <v>1000</v>
      </c>
      <c r="P85" s="65"/>
      <c r="Q85" s="65"/>
      <c r="R85" s="65"/>
      <c r="S85" s="65"/>
      <c r="T85" s="65"/>
      <c r="U85" s="65"/>
      <c r="V85" s="65"/>
      <c r="W85" s="65"/>
      <c r="X85" s="65">
        <f>+O85</f>
        <v>1000</v>
      </c>
      <c r="Y85" s="65"/>
      <c r="Z85" s="65"/>
      <c r="AA85" s="65"/>
      <c r="AB85" s="65"/>
      <c r="AC85" s="63"/>
      <c r="AD85" s="65"/>
      <c r="AE85" s="65">
        <f t="shared" si="1"/>
        <v>1000</v>
      </c>
      <c r="AF85" s="62"/>
      <c r="AG85" s="62"/>
    </row>
    <row r="86" spans="1:33" x14ac:dyDescent="0.2">
      <c r="A86" s="62" t="s">
        <v>309</v>
      </c>
      <c r="B86" s="62" t="s">
        <v>310</v>
      </c>
      <c r="C86" s="63">
        <v>875</v>
      </c>
      <c r="D86" s="63">
        <v>1525</v>
      </c>
      <c r="E86" s="63">
        <v>1600</v>
      </c>
      <c r="F86" s="63">
        <v>2500</v>
      </c>
      <c r="G86" s="65">
        <v>3075</v>
      </c>
      <c r="H86" s="63">
        <v>1250</v>
      </c>
      <c r="I86" s="63">
        <v>2625</v>
      </c>
      <c r="J86" s="65">
        <v>2000</v>
      </c>
      <c r="K86" s="63">
        <v>2375</v>
      </c>
      <c r="L86" s="65">
        <v>2000</v>
      </c>
      <c r="M86" s="63">
        <v>3285</v>
      </c>
      <c r="N86" s="65">
        <v>2000</v>
      </c>
      <c r="O86" s="65">
        <v>2000</v>
      </c>
      <c r="P86" s="65"/>
      <c r="Q86" s="65"/>
      <c r="R86" s="65"/>
      <c r="S86" s="65"/>
      <c r="T86" s="65"/>
      <c r="U86" s="65"/>
      <c r="V86" s="65"/>
      <c r="W86" s="65"/>
      <c r="X86" s="65">
        <f t="shared" ref="X86:X94" si="4">+O86</f>
        <v>2000</v>
      </c>
      <c r="Y86" s="65"/>
      <c r="Z86" s="65"/>
      <c r="AA86" s="65"/>
      <c r="AB86" s="65"/>
      <c r="AC86" s="63"/>
      <c r="AD86" s="65"/>
      <c r="AE86" s="65">
        <f t="shared" si="1"/>
        <v>2000</v>
      </c>
      <c r="AF86" s="62"/>
      <c r="AG86" s="62"/>
    </row>
    <row r="87" spans="1:33" x14ac:dyDescent="0.2">
      <c r="A87" s="62" t="s">
        <v>311</v>
      </c>
      <c r="B87" s="62" t="s">
        <v>312</v>
      </c>
      <c r="C87" s="63">
        <v>0</v>
      </c>
      <c r="D87" s="63">
        <v>250</v>
      </c>
      <c r="E87" s="63">
        <v>500</v>
      </c>
      <c r="F87" s="63">
        <v>800</v>
      </c>
      <c r="G87" s="65">
        <v>400</v>
      </c>
      <c r="H87" s="63">
        <v>300</v>
      </c>
      <c r="I87" s="63">
        <v>500</v>
      </c>
      <c r="J87" s="65"/>
      <c r="K87" s="63">
        <v>240</v>
      </c>
      <c r="L87" s="65"/>
      <c r="M87" s="63">
        <v>1540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>
        <f t="shared" si="4"/>
        <v>0</v>
      </c>
      <c r="Y87" s="65"/>
      <c r="Z87" s="65"/>
      <c r="AA87" s="65"/>
      <c r="AB87" s="65"/>
      <c r="AC87" s="63"/>
      <c r="AD87" s="65"/>
      <c r="AE87" s="65">
        <f t="shared" ref="AE87:AE99" si="5">SUM(P87:AD87)</f>
        <v>0</v>
      </c>
      <c r="AF87" s="62"/>
      <c r="AG87" s="62"/>
    </row>
    <row r="88" spans="1:33" x14ac:dyDescent="0.2">
      <c r="A88" s="62" t="s">
        <v>313</v>
      </c>
      <c r="B88" s="62" t="s">
        <v>314</v>
      </c>
      <c r="C88" s="63">
        <v>800</v>
      </c>
      <c r="D88" s="63">
        <v>870</v>
      </c>
      <c r="E88" s="63">
        <v>1590</v>
      </c>
      <c r="F88" s="63">
        <v>1320</v>
      </c>
      <c r="G88" s="65">
        <v>1760</v>
      </c>
      <c r="H88" s="63">
        <v>1430</v>
      </c>
      <c r="I88" s="63">
        <v>1320</v>
      </c>
      <c r="J88" s="65">
        <v>1000</v>
      </c>
      <c r="K88" s="63">
        <v>1715</v>
      </c>
      <c r="L88" s="65">
        <v>1000</v>
      </c>
      <c r="M88" s="63">
        <v>1430</v>
      </c>
      <c r="N88" s="65">
        <v>1000</v>
      </c>
      <c r="O88" s="65">
        <v>1000</v>
      </c>
      <c r="P88" s="65"/>
      <c r="Q88" s="65"/>
      <c r="R88" s="65"/>
      <c r="S88" s="65"/>
      <c r="T88" s="65"/>
      <c r="U88" s="65"/>
      <c r="V88" s="65"/>
      <c r="W88" s="65"/>
      <c r="X88" s="65">
        <f t="shared" si="4"/>
        <v>1000</v>
      </c>
      <c r="Y88" s="65"/>
      <c r="Z88" s="65"/>
      <c r="AA88" s="65"/>
      <c r="AB88" s="65"/>
      <c r="AC88" s="63"/>
      <c r="AD88" s="65"/>
      <c r="AE88" s="65">
        <f t="shared" si="5"/>
        <v>1000</v>
      </c>
      <c r="AF88" s="62"/>
      <c r="AG88" s="62"/>
    </row>
    <row r="89" spans="1:33" x14ac:dyDescent="0.2">
      <c r="A89" s="62" t="s">
        <v>315</v>
      </c>
      <c r="B89" s="62" t="s">
        <v>316</v>
      </c>
      <c r="C89" s="63">
        <v>2105</v>
      </c>
      <c r="D89" s="63">
        <v>2095</v>
      </c>
      <c r="E89" s="63">
        <v>2905</v>
      </c>
      <c r="F89" s="63">
        <v>2320</v>
      </c>
      <c r="G89" s="65">
        <v>2940</v>
      </c>
      <c r="H89" s="63">
        <v>2910</v>
      </c>
      <c r="I89" s="63">
        <v>2690</v>
      </c>
      <c r="J89" s="65">
        <v>2000</v>
      </c>
      <c r="K89" s="63">
        <v>3500</v>
      </c>
      <c r="L89" s="65">
        <v>2000</v>
      </c>
      <c r="M89" s="63">
        <v>2160</v>
      </c>
      <c r="N89" s="65">
        <v>2000</v>
      </c>
      <c r="O89" s="65">
        <v>2000</v>
      </c>
      <c r="P89" s="65"/>
      <c r="Q89" s="65"/>
      <c r="R89" s="65"/>
      <c r="S89" s="65"/>
      <c r="T89" s="65"/>
      <c r="U89" s="65"/>
      <c r="V89" s="65"/>
      <c r="W89" s="65"/>
      <c r="X89" s="65">
        <f t="shared" si="4"/>
        <v>2000</v>
      </c>
      <c r="Y89" s="65"/>
      <c r="Z89" s="65"/>
      <c r="AA89" s="65"/>
      <c r="AB89" s="65"/>
      <c r="AC89" s="63"/>
      <c r="AD89" s="65"/>
      <c r="AE89" s="65">
        <f t="shared" si="5"/>
        <v>2000</v>
      </c>
      <c r="AF89" s="62"/>
      <c r="AG89" s="62"/>
    </row>
    <row r="90" spans="1:33" x14ac:dyDescent="0.2">
      <c r="A90" s="62" t="s">
        <v>317</v>
      </c>
      <c r="B90" s="62" t="s">
        <v>318</v>
      </c>
      <c r="C90" s="63">
        <v>770</v>
      </c>
      <c r="D90" s="63">
        <v>855</v>
      </c>
      <c r="E90" s="63">
        <v>800</v>
      </c>
      <c r="F90" s="63">
        <v>1000</v>
      </c>
      <c r="G90" s="65">
        <v>900</v>
      </c>
      <c r="H90" s="63">
        <v>1100</v>
      </c>
      <c r="I90" s="63">
        <v>800</v>
      </c>
      <c r="J90" s="65">
        <v>1000</v>
      </c>
      <c r="K90" s="63">
        <v>1000</v>
      </c>
      <c r="L90" s="65">
        <v>1000</v>
      </c>
      <c r="M90" s="63">
        <v>1125</v>
      </c>
      <c r="N90" s="65">
        <v>1000</v>
      </c>
      <c r="O90" s="65">
        <v>1000</v>
      </c>
      <c r="P90" s="65"/>
      <c r="Q90" s="65"/>
      <c r="R90" s="65"/>
      <c r="S90" s="65"/>
      <c r="T90" s="65"/>
      <c r="U90" s="65"/>
      <c r="V90" s="65"/>
      <c r="W90" s="65"/>
      <c r="X90" s="65">
        <f t="shared" si="4"/>
        <v>1000</v>
      </c>
      <c r="Y90" s="65"/>
      <c r="Z90" s="65"/>
      <c r="AA90" s="65"/>
      <c r="AB90" s="65"/>
      <c r="AC90" s="63"/>
      <c r="AD90" s="65"/>
      <c r="AE90" s="65">
        <f t="shared" si="5"/>
        <v>1000</v>
      </c>
      <c r="AF90" s="62"/>
      <c r="AG90" s="62"/>
    </row>
    <row r="91" spans="1:33" x14ac:dyDescent="0.2">
      <c r="A91" s="62" t="s">
        <v>319</v>
      </c>
      <c r="B91" s="62" t="s">
        <v>320</v>
      </c>
      <c r="C91" s="63">
        <v>540</v>
      </c>
      <c r="D91" s="63">
        <v>895</v>
      </c>
      <c r="E91" s="63">
        <v>675</v>
      </c>
      <c r="F91" s="63">
        <v>1175</v>
      </c>
      <c r="G91" s="65">
        <v>1140</v>
      </c>
      <c r="H91" s="63">
        <v>905</v>
      </c>
      <c r="I91" s="63">
        <v>1150</v>
      </c>
      <c r="J91" s="65">
        <v>1000</v>
      </c>
      <c r="K91" s="63">
        <v>1100</v>
      </c>
      <c r="L91" s="65">
        <v>1000</v>
      </c>
      <c r="M91" s="63">
        <v>1100</v>
      </c>
      <c r="N91" s="65">
        <v>1000</v>
      </c>
      <c r="O91" s="65">
        <v>1000</v>
      </c>
      <c r="P91" s="65"/>
      <c r="Q91" s="65"/>
      <c r="R91" s="65"/>
      <c r="S91" s="65"/>
      <c r="T91" s="65"/>
      <c r="U91" s="65"/>
      <c r="V91" s="65"/>
      <c r="W91" s="65"/>
      <c r="X91" s="65">
        <f t="shared" si="4"/>
        <v>1000</v>
      </c>
      <c r="Y91" s="65"/>
      <c r="Z91" s="65"/>
      <c r="AA91" s="65"/>
      <c r="AB91" s="65"/>
      <c r="AC91" s="63"/>
      <c r="AD91" s="65"/>
      <c r="AE91" s="65">
        <f t="shared" si="5"/>
        <v>1000</v>
      </c>
      <c r="AF91" s="62"/>
      <c r="AG91" s="62"/>
    </row>
    <row r="92" spans="1:33" x14ac:dyDescent="0.2">
      <c r="A92" s="62" t="s">
        <v>321</v>
      </c>
      <c r="B92" s="62" t="s">
        <v>322</v>
      </c>
      <c r="C92" s="63">
        <v>7330</v>
      </c>
      <c r="D92" s="63">
        <v>7870</v>
      </c>
      <c r="E92" s="63">
        <v>7410</v>
      </c>
      <c r="F92" s="63">
        <v>7595</v>
      </c>
      <c r="G92" s="65">
        <v>7130</v>
      </c>
      <c r="H92" s="63">
        <v>7490</v>
      </c>
      <c r="I92" s="63">
        <v>7250</v>
      </c>
      <c r="J92" s="65">
        <v>7000</v>
      </c>
      <c r="K92" s="63">
        <v>7490</v>
      </c>
      <c r="L92" s="65">
        <v>7000</v>
      </c>
      <c r="M92" s="63">
        <v>8730</v>
      </c>
      <c r="N92" s="65">
        <v>7000</v>
      </c>
      <c r="O92" s="65">
        <v>7000</v>
      </c>
      <c r="P92" s="65"/>
      <c r="Q92" s="65"/>
      <c r="R92" s="65"/>
      <c r="S92" s="65"/>
      <c r="T92" s="65"/>
      <c r="U92" s="65"/>
      <c r="V92" s="65"/>
      <c r="W92" s="65"/>
      <c r="X92" s="65">
        <f t="shared" si="4"/>
        <v>7000</v>
      </c>
      <c r="Y92" s="65"/>
      <c r="Z92" s="65"/>
      <c r="AA92" s="65"/>
      <c r="AB92" s="65"/>
      <c r="AC92" s="63"/>
      <c r="AD92" s="65"/>
      <c r="AE92" s="65">
        <f t="shared" si="5"/>
        <v>7000</v>
      </c>
      <c r="AF92" s="62"/>
      <c r="AG92" s="62"/>
    </row>
    <row r="93" spans="1:33" x14ac:dyDescent="0.2">
      <c r="A93" s="62" t="s">
        <v>323</v>
      </c>
      <c r="B93" s="62" t="s">
        <v>324</v>
      </c>
      <c r="C93" s="63">
        <v>1600</v>
      </c>
      <c r="D93" s="63">
        <v>1770</v>
      </c>
      <c r="E93" s="63">
        <v>1770</v>
      </c>
      <c r="F93" s="63">
        <v>1945</v>
      </c>
      <c r="G93" s="65">
        <v>1795</v>
      </c>
      <c r="H93" s="63">
        <v>1990</v>
      </c>
      <c r="I93" s="63">
        <v>2365</v>
      </c>
      <c r="J93" s="65">
        <v>2000</v>
      </c>
      <c r="K93" s="63">
        <v>2310</v>
      </c>
      <c r="L93" s="65">
        <v>2000</v>
      </c>
      <c r="M93" s="63">
        <v>2375</v>
      </c>
      <c r="N93" s="65">
        <v>2000</v>
      </c>
      <c r="O93" s="65">
        <v>2000</v>
      </c>
      <c r="P93" s="65"/>
      <c r="Q93" s="65"/>
      <c r="R93" s="65"/>
      <c r="S93" s="65"/>
      <c r="T93" s="65"/>
      <c r="U93" s="65"/>
      <c r="V93" s="65"/>
      <c r="W93" s="65"/>
      <c r="X93" s="65">
        <f t="shared" si="4"/>
        <v>2000</v>
      </c>
      <c r="Y93" s="65"/>
      <c r="Z93" s="65"/>
      <c r="AA93" s="65"/>
      <c r="AB93" s="65"/>
      <c r="AC93" s="63"/>
      <c r="AD93" s="65"/>
      <c r="AE93" s="65">
        <f t="shared" si="5"/>
        <v>2000</v>
      </c>
      <c r="AF93" s="62"/>
      <c r="AG93" s="62"/>
    </row>
    <row r="94" spans="1:33" x14ac:dyDescent="0.2">
      <c r="A94" s="62" t="s">
        <v>325</v>
      </c>
      <c r="B94" s="62" t="s">
        <v>326</v>
      </c>
      <c r="C94" s="63">
        <v>150</v>
      </c>
      <c r="D94" s="63">
        <v>200</v>
      </c>
      <c r="E94" s="63">
        <v>550</v>
      </c>
      <c r="F94" s="63">
        <v>475</v>
      </c>
      <c r="G94" s="65">
        <v>450</v>
      </c>
      <c r="H94" s="63">
        <v>150</v>
      </c>
      <c r="I94" s="63">
        <v>50</v>
      </c>
      <c r="J94" s="65"/>
      <c r="K94" s="63">
        <v>500</v>
      </c>
      <c r="L94" s="65"/>
      <c r="M94" s="63">
        <v>50</v>
      </c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>
        <f t="shared" si="4"/>
        <v>0</v>
      </c>
      <c r="Y94" s="65"/>
      <c r="Z94" s="65"/>
      <c r="AA94" s="65"/>
      <c r="AB94" s="65"/>
      <c r="AC94" s="63"/>
      <c r="AD94" s="65"/>
      <c r="AE94" s="65">
        <f t="shared" si="5"/>
        <v>0</v>
      </c>
      <c r="AF94" s="62"/>
      <c r="AG94" s="62"/>
    </row>
    <row r="95" spans="1:33" x14ac:dyDescent="0.2">
      <c r="A95" s="62" t="s">
        <v>327</v>
      </c>
      <c r="B95" s="62" t="s">
        <v>328</v>
      </c>
      <c r="C95" s="63">
        <v>300</v>
      </c>
      <c r="D95" s="63">
        <v>525</v>
      </c>
      <c r="E95" s="63">
        <v>300</v>
      </c>
      <c r="F95" s="63">
        <v>1007</v>
      </c>
      <c r="G95" s="65">
        <v>2275</v>
      </c>
      <c r="H95" s="63">
        <v>1550</v>
      </c>
      <c r="I95" s="63"/>
      <c r="J95" s="65"/>
      <c r="K95" s="63">
        <v>250</v>
      </c>
      <c r="L95" s="65"/>
      <c r="M95" s="63">
        <v>250</v>
      </c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>
        <f>+O95</f>
        <v>0</v>
      </c>
      <c r="AA95" s="65"/>
      <c r="AB95" s="65"/>
      <c r="AC95" s="63"/>
      <c r="AD95" s="65"/>
      <c r="AE95" s="65">
        <f t="shared" si="5"/>
        <v>0</v>
      </c>
      <c r="AF95" s="62"/>
      <c r="AG95" s="62"/>
    </row>
    <row r="96" spans="1:33" x14ac:dyDescent="0.2">
      <c r="A96" s="62" t="s">
        <v>329</v>
      </c>
      <c r="B96" s="62" t="s">
        <v>330</v>
      </c>
      <c r="C96" s="63">
        <v>3373.01</v>
      </c>
      <c r="D96" s="63">
        <v>3437.73</v>
      </c>
      <c r="E96" s="63">
        <v>3505.73</v>
      </c>
      <c r="F96" s="63">
        <v>5049.17</v>
      </c>
      <c r="G96" s="72">
        <v>5448</v>
      </c>
      <c r="H96" s="73">
        <v>5583.61</v>
      </c>
      <c r="I96" s="73">
        <v>5950.59</v>
      </c>
      <c r="J96" s="72">
        <v>5000</v>
      </c>
      <c r="K96" s="73">
        <v>6157.81</v>
      </c>
      <c r="L96" s="72">
        <v>6000</v>
      </c>
      <c r="M96" s="73">
        <v>6428.42</v>
      </c>
      <c r="N96" s="72">
        <v>6416</v>
      </c>
      <c r="O96" s="72">
        <v>6662</v>
      </c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>
        <f>+O96</f>
        <v>6662</v>
      </c>
      <c r="AC96" s="63"/>
      <c r="AD96" s="65"/>
      <c r="AE96" s="65">
        <f t="shared" si="5"/>
        <v>6662</v>
      </c>
      <c r="AF96" s="62"/>
      <c r="AG96" s="62"/>
    </row>
    <row r="97" spans="1:33" x14ac:dyDescent="0.2">
      <c r="A97" s="62" t="s">
        <v>332</v>
      </c>
      <c r="B97" s="62" t="s">
        <v>333</v>
      </c>
      <c r="C97" s="63">
        <v>702.71</v>
      </c>
      <c r="D97" s="63">
        <v>746.91</v>
      </c>
      <c r="E97" s="63">
        <v>720.85</v>
      </c>
      <c r="F97" s="63">
        <v>1109.8</v>
      </c>
      <c r="G97" s="65">
        <v>1512</v>
      </c>
      <c r="H97" s="63">
        <v>1204</v>
      </c>
      <c r="I97" s="63">
        <v>1125.9000000000001</v>
      </c>
      <c r="J97" s="65"/>
      <c r="K97" s="63">
        <v>1414.5</v>
      </c>
      <c r="L97" s="65">
        <v>1000</v>
      </c>
      <c r="M97" s="63">
        <v>1024</v>
      </c>
      <c r="N97" s="65">
        <v>1000</v>
      </c>
      <c r="O97" s="72">
        <v>1000</v>
      </c>
      <c r="P97" s="65"/>
      <c r="Q97" s="65"/>
      <c r="R97" s="65"/>
      <c r="S97" s="65"/>
      <c r="T97" s="65"/>
      <c r="U97" s="65"/>
      <c r="V97" s="65"/>
      <c r="W97" s="65">
        <f>+O97</f>
        <v>1000</v>
      </c>
      <c r="X97" s="65"/>
      <c r="Y97" s="65"/>
      <c r="Z97" s="65"/>
      <c r="AA97" s="65"/>
      <c r="AB97" s="65"/>
      <c r="AC97" s="63"/>
      <c r="AD97" s="65"/>
      <c r="AE97" s="65">
        <f t="shared" si="5"/>
        <v>1000</v>
      </c>
      <c r="AF97" s="62"/>
      <c r="AG97" s="62"/>
    </row>
    <row r="98" spans="1:33" x14ac:dyDescent="0.2">
      <c r="A98" s="62" t="s">
        <v>334</v>
      </c>
      <c r="B98" s="62" t="s">
        <v>335</v>
      </c>
      <c r="C98" s="63">
        <v>334.67</v>
      </c>
      <c r="D98" s="63">
        <v>314.39999999999998</v>
      </c>
      <c r="E98" s="63">
        <v>678.45</v>
      </c>
      <c r="F98" s="63">
        <v>1106.93</v>
      </c>
      <c r="G98" s="65">
        <v>132</v>
      </c>
      <c r="H98" s="63">
        <v>643.45000000000005</v>
      </c>
      <c r="I98" s="63">
        <v>329</v>
      </c>
      <c r="J98" s="65"/>
      <c r="K98" s="63">
        <v>454.41</v>
      </c>
      <c r="L98" s="65"/>
      <c r="M98" s="63">
        <v>215.18</v>
      </c>
      <c r="N98" s="65"/>
      <c r="O98" s="65"/>
      <c r="P98" s="65"/>
      <c r="Q98" s="65"/>
      <c r="R98" s="65"/>
      <c r="S98" s="65"/>
      <c r="T98" s="65"/>
      <c r="U98" s="65"/>
      <c r="V98" s="65"/>
      <c r="W98" s="65">
        <f>+O98</f>
        <v>0</v>
      </c>
      <c r="X98" s="65"/>
      <c r="Y98" s="65"/>
      <c r="Z98" s="65"/>
      <c r="AA98" s="65"/>
      <c r="AB98" s="65"/>
      <c r="AC98" s="63"/>
      <c r="AD98" s="65"/>
      <c r="AE98" s="65">
        <f t="shared" si="5"/>
        <v>0</v>
      </c>
      <c r="AF98" s="62"/>
      <c r="AG98" s="62"/>
    </row>
    <row r="99" spans="1:33" x14ac:dyDescent="0.2">
      <c r="A99" s="62" t="s">
        <v>336</v>
      </c>
      <c r="B99" s="62" t="s">
        <v>337</v>
      </c>
      <c r="C99" s="63">
        <v>3396.1</v>
      </c>
      <c r="D99" s="63">
        <v>4464.5200000000004</v>
      </c>
      <c r="E99" s="63">
        <v>5208.17</v>
      </c>
      <c r="F99" s="63">
        <v>4566.17</v>
      </c>
      <c r="G99" s="65">
        <v>3315</v>
      </c>
      <c r="H99" s="63">
        <v>4178.97</v>
      </c>
      <c r="I99" s="63">
        <v>3661.22</v>
      </c>
      <c r="J99" s="65"/>
      <c r="K99" s="63">
        <v>3572.64</v>
      </c>
      <c r="L99" s="65">
        <v>3000</v>
      </c>
      <c r="M99" s="63">
        <v>1852.74</v>
      </c>
      <c r="N99" s="65">
        <v>3000</v>
      </c>
      <c r="O99" s="74">
        <v>2000</v>
      </c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>
        <f>+O99</f>
        <v>2000</v>
      </c>
      <c r="AA99" s="65"/>
      <c r="AB99" s="65"/>
      <c r="AC99" s="63"/>
      <c r="AD99" s="65"/>
      <c r="AE99" s="65">
        <f t="shared" si="5"/>
        <v>2000</v>
      </c>
      <c r="AF99" s="62"/>
      <c r="AG99" s="62"/>
    </row>
    <row r="100" spans="1:33" x14ac:dyDescent="0.2">
      <c r="A100" s="62"/>
      <c r="B100" s="62"/>
      <c r="C100" s="63"/>
      <c r="D100" s="63"/>
      <c r="E100" s="63"/>
      <c r="F100" s="63"/>
      <c r="G100" s="65"/>
      <c r="H100" s="63"/>
      <c r="I100" s="63"/>
      <c r="J100" s="65"/>
      <c r="K100" s="63"/>
      <c r="L100" s="65"/>
      <c r="M100" s="63"/>
      <c r="N100" s="65"/>
      <c r="O100" s="72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3"/>
      <c r="AD100" s="65"/>
      <c r="AE100" s="65"/>
      <c r="AF100" s="62"/>
      <c r="AG100" s="62"/>
    </row>
    <row r="101" spans="1:33" x14ac:dyDescent="0.2">
      <c r="A101" s="62"/>
      <c r="B101" s="62" t="s">
        <v>339</v>
      </c>
      <c r="C101" s="63">
        <f t="shared" ref="C101:AD101" si="6">SUM(C5:C99)</f>
        <v>1242955.69</v>
      </c>
      <c r="D101" s="63">
        <f t="shared" si="6"/>
        <v>1348661.7899999996</v>
      </c>
      <c r="E101" s="63">
        <f t="shared" si="6"/>
        <v>1357669.7200000002</v>
      </c>
      <c r="F101" s="63">
        <f t="shared" si="6"/>
        <v>1445451.1499999997</v>
      </c>
      <c r="G101" s="65">
        <f t="shared" si="6"/>
        <v>1545920.07</v>
      </c>
      <c r="H101" s="63">
        <f t="shared" si="6"/>
        <v>1534531.6399999997</v>
      </c>
      <c r="I101" s="63">
        <f t="shared" si="6"/>
        <v>1773607.0899999996</v>
      </c>
      <c r="J101" s="65">
        <f t="shared" si="6"/>
        <v>1423474</v>
      </c>
      <c r="K101" s="63">
        <f t="shared" si="6"/>
        <v>1980300.6099999999</v>
      </c>
      <c r="L101" s="65">
        <f t="shared" si="6"/>
        <v>1258026</v>
      </c>
      <c r="M101" s="63">
        <f t="shared" si="6"/>
        <v>1923902.39</v>
      </c>
      <c r="N101" s="65">
        <f t="shared" si="6"/>
        <v>1718900</v>
      </c>
      <c r="O101" s="65">
        <f t="shared" si="6"/>
        <v>1431414</v>
      </c>
      <c r="P101" s="65">
        <f t="shared" si="6"/>
        <v>650000</v>
      </c>
      <c r="Q101" s="65">
        <f t="shared" si="6"/>
        <v>1000</v>
      </c>
      <c r="R101" s="65">
        <f t="shared" si="6"/>
        <v>25000</v>
      </c>
      <c r="S101" s="65">
        <f t="shared" si="6"/>
        <v>91000</v>
      </c>
      <c r="T101" s="65">
        <f t="shared" si="6"/>
        <v>15000</v>
      </c>
      <c r="U101" s="65">
        <f t="shared" si="6"/>
        <v>238000</v>
      </c>
      <c r="V101" s="65">
        <f t="shared" si="6"/>
        <v>161586</v>
      </c>
      <c r="W101" s="65">
        <f t="shared" si="6"/>
        <v>53760</v>
      </c>
      <c r="X101" s="65">
        <f t="shared" si="6"/>
        <v>107500</v>
      </c>
      <c r="Y101" s="65">
        <f t="shared" si="6"/>
        <v>0</v>
      </c>
      <c r="Z101" s="65">
        <f t="shared" si="6"/>
        <v>16500</v>
      </c>
      <c r="AA101" s="65">
        <f t="shared" si="6"/>
        <v>3000</v>
      </c>
      <c r="AB101" s="65">
        <f t="shared" si="6"/>
        <v>69068</v>
      </c>
      <c r="AC101" s="63">
        <f t="shared" si="6"/>
        <v>0</v>
      </c>
      <c r="AD101" s="65">
        <f t="shared" si="6"/>
        <v>0</v>
      </c>
      <c r="AE101" s="65"/>
      <c r="AF101" s="65">
        <f>SUM(P101:AB101)</f>
        <v>1431414</v>
      </c>
      <c r="AG101" s="62"/>
    </row>
    <row r="102" spans="1:33" x14ac:dyDescent="0.2">
      <c r="A102" s="62"/>
      <c r="B102" s="62" t="s">
        <v>340</v>
      </c>
      <c r="C102" s="62"/>
      <c r="D102" s="62"/>
      <c r="E102" s="63"/>
      <c r="F102" s="63"/>
      <c r="G102" s="65"/>
      <c r="H102" s="63"/>
      <c r="I102" s="63">
        <v>1421474</v>
      </c>
      <c r="J102" s="65"/>
      <c r="K102" s="63"/>
      <c r="L102" s="65"/>
      <c r="M102" s="63"/>
      <c r="N102" s="63"/>
      <c r="O102" s="65">
        <f>SUM(P101:AD101)</f>
        <v>1431414</v>
      </c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3"/>
      <c r="AD102" s="65"/>
      <c r="AE102" s="65"/>
      <c r="AF102" s="62"/>
      <c r="AG102" s="62"/>
    </row>
    <row r="103" spans="1:33" x14ac:dyDescent="0.2">
      <c r="A103" s="62"/>
      <c r="B103" s="62"/>
      <c r="C103" s="62"/>
      <c r="D103" s="62"/>
      <c r="E103" s="62"/>
      <c r="F103" s="63"/>
      <c r="G103" s="65"/>
      <c r="H103" s="63">
        <v>19597243.579999998</v>
      </c>
      <c r="I103" s="63"/>
      <c r="J103" s="63"/>
      <c r="K103" s="63"/>
      <c r="L103" s="63"/>
      <c r="M103" s="63"/>
      <c r="N103" s="63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>
        <f>66116+72822+54616</f>
        <v>193554</v>
      </c>
      <c r="AC103" s="63"/>
      <c r="AD103" s="65" t="s">
        <v>331</v>
      </c>
      <c r="AE103" s="65"/>
      <c r="AF103" s="62" t="s">
        <v>338</v>
      </c>
      <c r="AG103" s="62"/>
    </row>
    <row r="104" spans="1:33" x14ac:dyDescent="0.2">
      <c r="A104" s="62"/>
      <c r="B104" s="62"/>
      <c r="C104" s="62"/>
      <c r="D104" s="62"/>
      <c r="E104" s="62"/>
      <c r="F104" s="63"/>
      <c r="G104" s="63"/>
      <c r="H104" s="63"/>
      <c r="I104" s="63"/>
      <c r="J104" s="63"/>
      <c r="K104" s="63"/>
      <c r="L104" s="63"/>
      <c r="M104" s="63" t="s">
        <v>341</v>
      </c>
      <c r="N104" s="63"/>
      <c r="O104" s="65">
        <f>+O101-N101</f>
        <v>-287486</v>
      </c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>
        <f>+AB103-AB101</f>
        <v>124486</v>
      </c>
      <c r="AC104" s="63"/>
      <c r="AD104" s="65"/>
      <c r="AE104" s="65"/>
      <c r="AF104" s="62"/>
      <c r="AG104" s="62"/>
    </row>
    <row r="105" spans="1:33" x14ac:dyDescent="0.2">
      <c r="A105" s="62"/>
      <c r="B105" s="62"/>
      <c r="C105" s="62"/>
      <c r="D105" s="62"/>
      <c r="E105" s="62"/>
      <c r="F105" s="63"/>
      <c r="G105" s="63"/>
      <c r="H105" s="63"/>
      <c r="I105" s="63"/>
      <c r="J105" s="63"/>
      <c r="K105" s="63"/>
      <c r="L105" s="63"/>
      <c r="M105" s="63" t="s">
        <v>342</v>
      </c>
      <c r="N105" s="63"/>
      <c r="O105" s="76">
        <f>ROUND((+O104/N101),4)</f>
        <v>-0.16719999999999999</v>
      </c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3"/>
      <c r="AD105" s="65"/>
      <c r="AE105" s="65"/>
      <c r="AF105" s="62"/>
      <c r="AG105" s="62"/>
    </row>
    <row r="106" spans="1:33" x14ac:dyDescent="0.2">
      <c r="A106" s="62"/>
      <c r="B106" s="62"/>
      <c r="C106" s="62"/>
      <c r="D106" s="62"/>
      <c r="E106" s="62"/>
      <c r="F106" s="63"/>
      <c r="G106" s="63"/>
      <c r="H106" s="63"/>
      <c r="I106" s="63"/>
      <c r="J106" s="63"/>
      <c r="K106" s="63"/>
      <c r="L106" s="63"/>
      <c r="M106" s="63"/>
      <c r="N106" s="63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3"/>
      <c r="AD106" s="65"/>
      <c r="AE106" s="65"/>
      <c r="AF106" s="62"/>
      <c r="AG106" s="62"/>
    </row>
    <row r="107" spans="1:33" x14ac:dyDescent="0.2">
      <c r="A107" s="62"/>
      <c r="B107" s="62"/>
      <c r="C107" s="62"/>
      <c r="D107" s="62"/>
      <c r="E107" s="62"/>
      <c r="F107" s="63"/>
      <c r="G107" s="63"/>
      <c r="H107" s="63"/>
      <c r="I107" s="63"/>
      <c r="J107" s="63"/>
      <c r="K107" s="63"/>
      <c r="L107" s="63"/>
      <c r="M107" s="63"/>
      <c r="N107" s="63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3"/>
      <c r="AD107" s="65"/>
      <c r="AE107" s="65"/>
      <c r="AF107" s="62"/>
      <c r="AG107" s="62"/>
    </row>
    <row r="108" spans="1:33" x14ac:dyDescent="0.2">
      <c r="A108" s="62"/>
      <c r="B108" s="62"/>
      <c r="C108" s="62"/>
      <c r="D108" s="62"/>
      <c r="E108" s="62"/>
      <c r="F108" s="62"/>
      <c r="G108" s="62"/>
      <c r="H108" s="62"/>
      <c r="I108" s="62"/>
      <c r="J108" s="63"/>
      <c r="K108" s="63"/>
      <c r="L108" s="63"/>
      <c r="M108" s="63"/>
      <c r="N108" s="63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3"/>
      <c r="AD108" s="62"/>
      <c r="AE108" s="62"/>
      <c r="AF108" s="62"/>
      <c r="AG108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Appropriations</vt:lpstr>
      <vt:lpstr>Town Receipts</vt:lpstr>
      <vt:lpstr>Rev Hx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CarolynO-Montague Town Accountant</dc:creator>
  <cp:lastModifiedBy>CarolynO-Montague Town Accountant</cp:lastModifiedBy>
  <cp:lastPrinted>2020-08-27T21:19:12Z</cp:lastPrinted>
  <dcterms:created xsi:type="dcterms:W3CDTF">2020-08-04T12:42:41Z</dcterms:created>
  <dcterms:modified xsi:type="dcterms:W3CDTF">2020-08-27T21:19:22Z</dcterms:modified>
</cp:coreProperties>
</file>